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mc:AlternateContent xmlns:mc="http://schemas.openxmlformats.org/markup-compatibility/2006">
    <mc:Choice Requires="x15">
      <x15ac:absPath xmlns:x15ac="http://schemas.microsoft.com/office/spreadsheetml/2010/11/ac" url="C:\Users\114503\Box\【02_課所共有】06_04_高齢者福祉課\R05年度\02 施設・事業者指導担当\26_事業者支援\26_02_処遇改善加算取得促進\26_02_010_処遇改善加算取得促進　例規\060315 R6年度介護職員処遇改善加算等に関する基本的考え方vol.1215\"/>
    </mc:Choice>
  </mc:AlternateContent>
  <xr:revisionPtr revIDLastSave="0" documentId="8_{651F49B7-3E6E-407A-B4FA-FF15B5660B58}" xr6:coauthVersionLast="36" xr6:coauthVersionMax="36" xr10:uidLastSave="{00000000-0000-0000-0000-000000000000}"/>
  <bookViews>
    <workbookView xWindow="28680" yWindow="-120" windowWidth="29040" windowHeight="15840" firstSheet="1"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H57" i="38" l="1"/>
  <c r="BA48" i="46" l="1"/>
  <c r="BA48" i="45"/>
  <c r="BA48" i="44"/>
  <c r="BA48" i="43"/>
  <c r="BA48" i="42"/>
  <c r="BA48" i="39"/>
  <c r="BA48" i="12"/>
  <c r="BA48" i="40"/>
  <c r="G49" i="40"/>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BA48" i="41" s="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<sst xmlns="http://schemas.openxmlformats.org/spreadsheetml/2006/main" count="6878" uniqueCount="2437">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</sst>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6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77" fillId="2" borderId="142"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222250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69850</xdr:rowOff>
        </xdr:from>
        <xdr:to>
          <xdr:col>6</xdr:col>
          <xdr:colOff>19050</xdr:colOff>
          <xdr:row>43</xdr:row>
          <xdr:rowOff>279400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184150</xdr:colOff>
          <xdr:row>43</xdr:row>
          <xdr:rowOff>69850</xdr:rowOff>
        </xdr:from>
        <xdr:to>
          <xdr:col>10</xdr:col>
          <xdr:colOff>31750</xdr:colOff>
          <xdr:row>43</xdr:row>
          <xdr:rowOff>279400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184150</xdr:colOff>
          <xdr:row>43</xdr:row>
          <xdr:rowOff>69850</xdr:rowOff>
        </xdr:from>
        <xdr:to>
          <xdr:col>16</xdr:col>
          <xdr:colOff>31750</xdr:colOff>
          <xdr:row>43</xdr:row>
          <xdr:rowOff>279400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184150</xdr:colOff>
          <xdr:row>43</xdr:row>
          <xdr:rowOff>69850</xdr:rowOff>
        </xdr:from>
        <xdr:to>
          <xdr:col>23</xdr:col>
          <xdr:colOff>31750</xdr:colOff>
          <xdr:row>43</xdr:row>
          <xdr:rowOff>279400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43</xdr:row>
          <xdr:rowOff>69850</xdr:rowOff>
        </xdr:from>
        <xdr:to>
          <xdr:col>27</xdr:col>
          <xdr:colOff>19050</xdr:colOff>
          <xdr:row>43</xdr:row>
          <xdr:rowOff>279400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222250</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184150</xdr:colOff>
          <xdr:row>44</xdr:row>
          <xdr:rowOff>228600</xdr:rowOff>
        </xdr:from>
        <xdr:to>
          <xdr:col>13</xdr:col>
          <xdr:colOff>31750</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184150</xdr:colOff>
          <xdr:row>44</xdr:row>
          <xdr:rowOff>228600</xdr:rowOff>
        </xdr:from>
        <xdr:to>
          <xdr:col>20</xdr:col>
          <xdr:colOff>31750</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31750</xdr:rowOff>
        </xdr:from>
        <xdr:to>
          <xdr:col>23</xdr:col>
          <xdr:colOff>31750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53</xdr:row>
          <xdr:rowOff>31750</xdr:rowOff>
        </xdr:from>
        <xdr:to>
          <xdr:col>27</xdr:col>
          <xdr:colOff>31750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12700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97</xdr:row>
          <xdr:rowOff>12700</xdr:rowOff>
        </xdr:from>
        <xdr:to>
          <xdr:col>3</xdr:col>
          <xdr:colOff>107950</xdr:colOff>
          <xdr:row>97</xdr:row>
          <xdr:rowOff>222250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50800</xdr:rowOff>
        </xdr:from>
        <xdr:to>
          <xdr:col>13</xdr:col>
          <xdr:colOff>107950</xdr:colOff>
          <xdr:row>102</xdr:row>
          <xdr:rowOff>279400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104</xdr:row>
          <xdr:rowOff>203200</xdr:rowOff>
        </xdr:from>
        <xdr:to>
          <xdr:col>3</xdr:col>
          <xdr:colOff>107950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88900</xdr:colOff>
          <xdr:row>113</xdr:row>
          <xdr:rowOff>50800</xdr:rowOff>
        </xdr:from>
        <xdr:to>
          <xdr:col>13</xdr:col>
          <xdr:colOff>107950</xdr:colOff>
          <xdr:row>113</xdr:row>
          <xdr:rowOff>260350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117</xdr:row>
          <xdr:rowOff>31750</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107950</xdr:colOff>
          <xdr:row>124</xdr:row>
          <xdr:rowOff>298450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222250</xdr:rowOff>
        </xdr:from>
        <xdr:to>
          <xdr:col>8</xdr:col>
          <xdr:colOff>31750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241300</xdr:rowOff>
        </xdr:from>
        <xdr:to>
          <xdr:col>8</xdr:col>
          <xdr:colOff>31750</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12700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336550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146050</xdr:rowOff>
        </xdr:from>
        <xdr:to>
          <xdr:col>7</xdr:col>
          <xdr:colOff>0</xdr:colOff>
          <xdr:row>121</xdr:row>
          <xdr:rowOff>336550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165100</xdr:rowOff>
        </xdr:from>
        <xdr:to>
          <xdr:col>6</xdr:col>
          <xdr:colOff>0</xdr:colOff>
          <xdr:row>155</xdr:row>
          <xdr:rowOff>31750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31750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31750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260350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298450</xdr:rowOff>
        </xdr:from>
        <xdr:to>
          <xdr:col>6</xdr:col>
          <xdr:colOff>0</xdr:colOff>
          <xdr:row>159</xdr:row>
          <xdr:rowOff>31750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146050</xdr:rowOff>
        </xdr:from>
        <xdr:to>
          <xdr:col>6</xdr:col>
          <xdr:colOff>0</xdr:colOff>
          <xdr:row>160</xdr:row>
          <xdr:rowOff>31750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146050</xdr:rowOff>
        </xdr:from>
        <xdr:to>
          <xdr:col>6</xdr:col>
          <xdr:colOff>0</xdr:colOff>
          <xdr:row>161</xdr:row>
          <xdr:rowOff>31750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146050</xdr:rowOff>
        </xdr:from>
        <xdr:to>
          <xdr:col>6</xdr:col>
          <xdr:colOff>0</xdr:colOff>
          <xdr:row>162</xdr:row>
          <xdr:rowOff>31750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31750</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31750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146050</xdr:rowOff>
        </xdr:from>
        <xdr:to>
          <xdr:col>6</xdr:col>
          <xdr:colOff>0</xdr:colOff>
          <xdr:row>165</xdr:row>
          <xdr:rowOff>31750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31750</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260350</xdr:rowOff>
        </xdr:from>
        <xdr:to>
          <xdr:col>6</xdr:col>
          <xdr:colOff>0</xdr:colOff>
          <xdr:row>167</xdr:row>
          <xdr:rowOff>31750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146050</xdr:rowOff>
        </xdr:from>
        <xdr:to>
          <xdr:col>6</xdr:col>
          <xdr:colOff>0</xdr:colOff>
          <xdr:row>168</xdr:row>
          <xdr:rowOff>31750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146050</xdr:rowOff>
        </xdr:from>
        <xdr:to>
          <xdr:col>6</xdr:col>
          <xdr:colOff>0</xdr:colOff>
          <xdr:row>169</xdr:row>
          <xdr:rowOff>31750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146050</xdr:rowOff>
        </xdr:from>
        <xdr:to>
          <xdr:col>6</xdr:col>
          <xdr:colOff>0</xdr:colOff>
          <xdr:row>170</xdr:row>
          <xdr:rowOff>31750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31750</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260350</xdr:rowOff>
        </xdr:from>
        <xdr:to>
          <xdr:col>6</xdr:col>
          <xdr:colOff>0</xdr:colOff>
          <xdr:row>172</xdr:row>
          <xdr:rowOff>31750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146050</xdr:rowOff>
        </xdr:from>
        <xdr:to>
          <xdr:col>6</xdr:col>
          <xdr:colOff>0</xdr:colOff>
          <xdr:row>173</xdr:row>
          <xdr:rowOff>31750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146050</xdr:rowOff>
        </xdr:from>
        <xdr:to>
          <xdr:col>6</xdr:col>
          <xdr:colOff>0</xdr:colOff>
          <xdr:row>174</xdr:row>
          <xdr:rowOff>31750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146050</xdr:rowOff>
        </xdr:from>
        <xdr:to>
          <xdr:col>6</xdr:col>
          <xdr:colOff>0</xdr:colOff>
          <xdr:row>174</xdr:row>
          <xdr:rowOff>31750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146050</xdr:rowOff>
        </xdr:from>
        <xdr:to>
          <xdr:col>6</xdr:col>
          <xdr:colOff>0</xdr:colOff>
          <xdr:row>175</xdr:row>
          <xdr:rowOff>31750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146050</xdr:rowOff>
        </xdr:from>
        <xdr:to>
          <xdr:col>6</xdr:col>
          <xdr:colOff>0</xdr:colOff>
          <xdr:row>176</xdr:row>
          <xdr:rowOff>31750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146050</xdr:rowOff>
        </xdr:from>
        <xdr:to>
          <xdr:col>6</xdr:col>
          <xdr:colOff>0</xdr:colOff>
          <xdr:row>177</xdr:row>
          <xdr:rowOff>31750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180</xdr:row>
          <xdr:rowOff>50800</xdr:rowOff>
        </xdr:from>
        <xdr:to>
          <xdr:col>6</xdr:col>
          <xdr:colOff>12700</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181</xdr:row>
          <xdr:rowOff>12700</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186</xdr:row>
          <xdr:rowOff>50800</xdr:rowOff>
        </xdr:from>
        <xdr:to>
          <xdr:col>1</xdr:col>
          <xdr:colOff>222250</xdr:colOff>
          <xdr:row>186</xdr:row>
          <xdr:rowOff>260350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188</xdr:row>
          <xdr:rowOff>107950</xdr:rowOff>
        </xdr:from>
        <xdr:to>
          <xdr:col>1</xdr:col>
          <xdr:colOff>222250</xdr:colOff>
          <xdr:row>188</xdr:row>
          <xdr:rowOff>336550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189</xdr:row>
          <xdr:rowOff>19050</xdr:rowOff>
        </xdr:from>
        <xdr:to>
          <xdr:col>1</xdr:col>
          <xdr:colOff>222250</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190</xdr:row>
          <xdr:rowOff>19050</xdr:rowOff>
        </xdr:from>
        <xdr:to>
          <xdr:col>1</xdr:col>
          <xdr:colOff>222250</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190</xdr:row>
          <xdr:rowOff>266700</xdr:rowOff>
        </xdr:from>
        <xdr:to>
          <xdr:col>1</xdr:col>
          <xdr:colOff>222250</xdr:colOff>
          <xdr:row>192</xdr:row>
          <xdr:rowOff>31750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74</xdr:row>
          <xdr:rowOff>31750</xdr:rowOff>
        </xdr:from>
        <xdr:to>
          <xdr:col>3</xdr:col>
          <xdr:colOff>107950</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134</xdr:row>
          <xdr:rowOff>146050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135</xdr:row>
          <xdr:rowOff>165100</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137</xdr:row>
          <xdr:rowOff>31750</xdr:rowOff>
        </xdr:from>
        <xdr:to>
          <xdr:col>2</xdr:col>
          <xdr:colOff>171450</xdr:colOff>
          <xdr:row>137</xdr:row>
          <xdr:rowOff>317500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137</xdr:row>
          <xdr:rowOff>298450</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6"/>
              <a:ext cx="304800" cy="714374"/>
              <a:chOff x="4479758" y="4496301"/>
              <a:chExt cx="301792" cy="780047"/>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2"/>
              <a:ext cx="304800" cy="698092"/>
              <a:chOff x="4549825" y="5456607"/>
              <a:chExt cx="308371" cy="762885"/>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97"/>
              <a:chOff x="5763126" y="8931932"/>
              <a:chExt cx="301792" cy="49479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82"/>
              <a:ext cx="304800" cy="638169"/>
              <a:chOff x="4549825" y="6438934"/>
              <a:chExt cx="308371" cy="779256"/>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5" y="8154126"/>
              <a:ext cx="220580" cy="694604"/>
              <a:chOff x="5767611" y="8168777"/>
              <a:chExt cx="217571" cy="792442"/>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15" y="8146765"/>
              <a:ext cx="200247" cy="744691"/>
              <a:chOff x="4538959" y="8166077"/>
              <a:chExt cx="208607" cy="749767"/>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59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49"/>
              <a:chOff x="4501773" y="3772582"/>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6"/>
              <a:chOff x="4479758" y="4496290"/>
              <a:chExt cx="301792" cy="780074"/>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0"/>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0"/>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906"/>
              <a:ext cx="304800" cy="698084"/>
              <a:chOff x="4549825" y="5456623"/>
              <a:chExt cx="308371" cy="762878"/>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3"/>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8"/>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41"/>
              <a:ext cx="304800" cy="371484"/>
              <a:chOff x="5763126" y="8931958"/>
              <a:chExt cx="301792" cy="49474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8"/>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19</xdr:row>
          <xdr:rowOff>114300</xdr:rowOff>
        </xdr:from>
        <xdr:to>
          <xdr:col>29</xdr:col>
          <xdr:colOff>88900</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80"/>
              <a:ext cx="304800" cy="638165"/>
              <a:chOff x="4549825" y="6438968"/>
              <a:chExt cx="308371" cy="779243"/>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8"/>
                <a:ext cx="308371" cy="238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4"/>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31750</xdr:colOff>
          <xdr:row>34</xdr:row>
          <xdr:rowOff>127000</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12700</xdr:rowOff>
        </xdr:from>
        <xdr:to>
          <xdr:col>38</xdr:col>
          <xdr:colOff>88900</xdr:colOff>
          <xdr:row>38</xdr:row>
          <xdr:rowOff>88900</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42</xdr:row>
          <xdr:rowOff>88900</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69850</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127000</xdr:rowOff>
        </xdr:from>
        <xdr:to>
          <xdr:col>30</xdr:col>
          <xdr:colOff>50800</xdr:colOff>
          <xdr:row>23</xdr:row>
          <xdr:rowOff>88900</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86" y="8154117"/>
              <a:ext cx="220586" cy="694585"/>
              <a:chOff x="5767502" y="8168725"/>
              <a:chExt cx="217632" cy="792558"/>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64" y="8168725"/>
                <a:ext cx="217070"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2" y="8723157"/>
                <a:ext cx="216066"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07"/>
              <a:chOff x="4538988" y="8166007"/>
              <a:chExt cx="208651" cy="749814"/>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28" y="816600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88" y="864070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58"/>
              <a:ext cx="207416" cy="718629"/>
              <a:chOff x="5898946" y="7305251"/>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46" y="7305251"/>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81" y="7775529"/>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1200" y="4257675"/>
              <a:ext cx="304800" cy="419100"/>
              <a:chOff x="4501773" y="3772562"/>
              <a:chExt cx="303832" cy="48690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2"/>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26000"/>
              <a:ext cx="304800" cy="714375"/>
              <a:chOff x="4479758" y="4496284"/>
              <a:chExt cx="301792" cy="780070"/>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8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99123"/>
              <a:ext cx="304800" cy="694915"/>
              <a:chOff x="4549825" y="5456616"/>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92775"/>
          <a:ext cx="304800" cy="717550"/>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80282"/>
              <a:ext cx="304800" cy="377825"/>
              <a:chOff x="5763126" y="8931921"/>
              <a:chExt cx="301792" cy="49475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2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59550"/>
              <a:ext cx="304800" cy="638175"/>
              <a:chOff x="4549825" y="6438932"/>
              <a:chExt cx="308371" cy="779275"/>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92553"/>
          <a:ext cx="318458" cy="729214"/>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3912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28842"/>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61234"/>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3249" y="8192225"/>
              <a:ext cx="214227" cy="707290"/>
              <a:chOff x="5767612" y="8168788"/>
              <a:chExt cx="217567"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6" y="816878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2"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91500"/>
          <a:ext cx="311150" cy="504825"/>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3815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35616"/>
          <a:ext cx="304800" cy="695779"/>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92775"/>
              <a:ext cx="304800" cy="717550"/>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59550"/>
          <a:ext cx="304800" cy="64135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1239" y="1749533"/>
              <a:ext cx="0" cy="0"/>
              <a:chOff x="-31239" y="174953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45073"/>
          <a:ext cx="242549" cy="72307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41926"/>
              <a:ext cx="232948" cy="72614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91500"/>
          <a:ext cx="311150" cy="504825"/>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91500"/>
              <a:ext cx="323850" cy="73025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6706" y="8184852"/>
              <a:ext cx="197073" cy="760597"/>
              <a:chOff x="4538958" y="8166035"/>
              <a:chExt cx="208649" cy="74982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498" y="816603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58" y="8640738"/>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8017" y="7325700"/>
              <a:ext cx="304802" cy="730030"/>
              <a:chOff x="5809589" y="729059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5962"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3870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59550"/>
              <a:ext cx="304800" cy="641350"/>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6"/>
              <a:ext cx="304800" cy="714374"/>
              <a:chOff x="4479758" y="4496301"/>
              <a:chExt cx="301792" cy="780047"/>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2"/>
              <a:ext cx="304800" cy="698092"/>
              <a:chOff x="4549825" y="5456607"/>
              <a:chExt cx="308371" cy="762885"/>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97"/>
              <a:chOff x="5763126" y="8931932"/>
              <a:chExt cx="301792" cy="49479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82"/>
              <a:ext cx="304800" cy="638169"/>
              <a:chOff x="4549825" y="6438934"/>
              <a:chExt cx="308371" cy="779256"/>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5" y="8154126"/>
              <a:ext cx="220580" cy="694604"/>
              <a:chOff x="5767611" y="8168777"/>
              <a:chExt cx="217571" cy="792442"/>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15" y="8146765"/>
              <a:ext cx="200247" cy="744691"/>
              <a:chOff x="4538959" y="8166077"/>
              <a:chExt cx="208607" cy="749767"/>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59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6"/>
              <a:ext cx="304800" cy="714374"/>
              <a:chOff x="4479758" y="4496301"/>
              <a:chExt cx="301792" cy="780047"/>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2"/>
              <a:ext cx="304800" cy="698092"/>
              <a:chOff x="4549825" y="5456607"/>
              <a:chExt cx="308371" cy="762885"/>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97"/>
              <a:chOff x="5763126" y="8931932"/>
              <a:chExt cx="301792" cy="49479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82"/>
              <a:ext cx="304800" cy="638169"/>
              <a:chOff x="4549825" y="6438934"/>
              <a:chExt cx="308371" cy="779256"/>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5" y="8154126"/>
              <a:ext cx="220580" cy="694604"/>
              <a:chOff x="5767611" y="8168777"/>
              <a:chExt cx="217571" cy="792442"/>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15" y="8146765"/>
              <a:ext cx="200247" cy="744691"/>
              <a:chOff x="4538959" y="8166077"/>
              <a:chExt cx="208607" cy="749767"/>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59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6"/>
              <a:ext cx="304800" cy="714374"/>
              <a:chOff x="4479758" y="4496301"/>
              <a:chExt cx="301792" cy="780047"/>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2"/>
              <a:ext cx="304800" cy="698092"/>
              <a:chOff x="4549825" y="5456607"/>
              <a:chExt cx="308371" cy="762885"/>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97"/>
              <a:chOff x="5763126" y="8931932"/>
              <a:chExt cx="301792" cy="49479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82"/>
              <a:ext cx="304800" cy="638169"/>
              <a:chOff x="4549825" y="6438934"/>
              <a:chExt cx="308371" cy="779256"/>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5" y="8154126"/>
              <a:ext cx="220580" cy="694604"/>
              <a:chOff x="5767611" y="8168777"/>
              <a:chExt cx="217571" cy="792442"/>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15" y="8146765"/>
              <a:ext cx="200247" cy="744691"/>
              <a:chOff x="4538959" y="8166077"/>
              <a:chExt cx="208607" cy="749767"/>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59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6"/>
              <a:ext cx="304800" cy="714374"/>
              <a:chOff x="4479758" y="4496301"/>
              <a:chExt cx="301792" cy="780047"/>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2"/>
              <a:ext cx="304800" cy="698092"/>
              <a:chOff x="4549825" y="5456607"/>
              <a:chExt cx="308371" cy="762885"/>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97"/>
              <a:chOff x="5763126" y="8931932"/>
              <a:chExt cx="301792" cy="49479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82"/>
              <a:ext cx="304800" cy="638169"/>
              <a:chOff x="4549825" y="6438934"/>
              <a:chExt cx="308371" cy="779256"/>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5" y="8154126"/>
              <a:ext cx="220580" cy="694604"/>
              <a:chOff x="5767611" y="8168777"/>
              <a:chExt cx="217571" cy="792442"/>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15" y="8146765"/>
              <a:ext cx="200247" cy="744691"/>
              <a:chOff x="4538959" y="8166077"/>
              <a:chExt cx="208607" cy="749767"/>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59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6"/>
              <a:ext cx="304800" cy="714374"/>
              <a:chOff x="4479758" y="4496301"/>
              <a:chExt cx="301792" cy="780047"/>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2"/>
              <a:ext cx="304800" cy="698092"/>
              <a:chOff x="4549825" y="5456607"/>
              <a:chExt cx="308371" cy="762885"/>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97"/>
              <a:chOff x="5763126" y="8931932"/>
              <a:chExt cx="301792" cy="49479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82"/>
              <a:ext cx="304800" cy="638169"/>
              <a:chOff x="4549825" y="6438934"/>
              <a:chExt cx="308371" cy="779256"/>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5" y="8154126"/>
              <a:ext cx="220580" cy="694604"/>
              <a:chOff x="5767611" y="8168777"/>
              <a:chExt cx="217571" cy="792442"/>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15" y="8146765"/>
              <a:ext cx="200247" cy="744691"/>
              <a:chOff x="4538959" y="8166077"/>
              <a:chExt cx="208607" cy="749767"/>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59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6"/>
              <a:ext cx="304800" cy="714374"/>
              <a:chOff x="4479758" y="4496301"/>
              <a:chExt cx="301792" cy="780047"/>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2"/>
              <a:ext cx="304800" cy="698092"/>
              <a:chOff x="4549825" y="5456607"/>
              <a:chExt cx="308371" cy="762885"/>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97"/>
              <a:chOff x="5763126" y="8931932"/>
              <a:chExt cx="301792" cy="49479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82"/>
              <a:ext cx="304800" cy="638169"/>
              <a:chOff x="4549825" y="6438934"/>
              <a:chExt cx="308371" cy="779256"/>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5" y="8154126"/>
              <a:ext cx="220580" cy="694604"/>
              <a:chOff x="5767611" y="8168777"/>
              <a:chExt cx="217571" cy="792442"/>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15" y="8146765"/>
              <a:ext cx="200247" cy="744691"/>
              <a:chOff x="4538959" y="8166077"/>
              <a:chExt cx="208607" cy="749767"/>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59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6"/>
              <a:ext cx="304800" cy="714374"/>
              <a:chOff x="4479758" y="4496301"/>
              <a:chExt cx="301792" cy="780047"/>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2"/>
              <a:ext cx="304800" cy="698092"/>
              <a:chOff x="4549825" y="5456607"/>
              <a:chExt cx="308371" cy="762885"/>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97"/>
              <a:chOff x="5763126" y="8931932"/>
              <a:chExt cx="301792" cy="49479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82"/>
              <a:ext cx="304800" cy="638169"/>
              <a:chOff x="4549825" y="6438934"/>
              <a:chExt cx="308371" cy="779256"/>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5" y="8154126"/>
              <a:ext cx="220580" cy="694604"/>
              <a:chOff x="5767611" y="8168777"/>
              <a:chExt cx="217571" cy="792442"/>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15" y="8146765"/>
              <a:ext cx="200247" cy="744691"/>
              <a:chOff x="4538959" y="8166077"/>
              <a:chExt cx="208607" cy="749767"/>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59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
  <cols>
    <col min="1" max="1" width="2.08203125" style="258" customWidth="1"/>
    <col min="2" max="2" width="3.08203125" style="258" customWidth="1"/>
    <col min="3" max="7" width="2.58203125" style="258" customWidth="1"/>
    <col min="8" max="27" width="2.5" style="258" customWidth="1"/>
    <col min="28" max="28" width="3.5" style="258" customWidth="1"/>
    <col min="29" max="36" width="2.5" style="258" customWidth="1"/>
    <col min="37" max="37" width="2.83203125" style="258" customWidth="1"/>
    <col min="38" max="38" width="2.5" style="258" customWidth="1"/>
    <col min="39" max="39" width="6.83203125" style="258" customWidth="1"/>
    <col min="40" max="43" width="5.33203125" style="258" customWidth="1"/>
    <col min="44" max="44" width="7.33203125" style="258" customWidth="1"/>
    <col min="45" max="52" width="5.33203125" style="258" customWidth="1"/>
    <col min="53" max="55" width="5.5" style="258" customWidth="1"/>
    <col min="56" max="56" width="5.83203125" style="258" customWidth="1"/>
    <col min="57" max="57" width="6" style="258" customWidth="1"/>
    <col min="58" max="58" width="5.58203125" style="258" customWidth="1"/>
    <col min="59" max="67" width="4.08203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12781520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6008224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10581520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3808224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3.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3.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3.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3.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4.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IF(AM117="記入不要","",IF(OR(S118="○",AK125="○"),"○","×"))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222250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69850</xdr:rowOff>
                  </from>
                  <to>
                    <xdr:col>6</xdr:col>
                    <xdr:colOff>19050</xdr:colOff>
                    <xdr:row>43</xdr:row>
                    <xdr:rowOff>279400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184150</xdr:colOff>
                    <xdr:row>43</xdr:row>
                    <xdr:rowOff>69850</xdr:rowOff>
                  </from>
                  <to>
                    <xdr:col>10</xdr:col>
                    <xdr:colOff>31750</xdr:colOff>
                    <xdr:row>43</xdr:row>
                    <xdr:rowOff>279400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184150</xdr:colOff>
                    <xdr:row>43</xdr:row>
                    <xdr:rowOff>69850</xdr:rowOff>
                  </from>
                  <to>
                    <xdr:col>16</xdr:col>
                    <xdr:colOff>31750</xdr:colOff>
                    <xdr:row>43</xdr:row>
                    <xdr:rowOff>279400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184150</xdr:colOff>
                    <xdr:row>43</xdr:row>
                    <xdr:rowOff>69850</xdr:rowOff>
                  </from>
                  <to>
                    <xdr:col>23</xdr:col>
                    <xdr:colOff>31750</xdr:colOff>
                    <xdr:row>43</xdr:row>
                    <xdr:rowOff>279400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184150</xdr:colOff>
                    <xdr:row>43</xdr:row>
                    <xdr:rowOff>69850</xdr:rowOff>
                  </from>
                  <to>
                    <xdr:col>27</xdr:col>
                    <xdr:colOff>19050</xdr:colOff>
                    <xdr:row>43</xdr:row>
                    <xdr:rowOff>279400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222250</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184150</xdr:colOff>
                    <xdr:row>44</xdr:row>
                    <xdr:rowOff>228600</xdr:rowOff>
                  </from>
                  <to>
                    <xdr:col>13</xdr:col>
                    <xdr:colOff>31750</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184150</xdr:colOff>
                    <xdr:row>44</xdr:row>
                    <xdr:rowOff>228600</xdr:rowOff>
                  </from>
                  <to>
                    <xdr:col>20</xdr:col>
                    <xdr:colOff>31750</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31750</xdr:rowOff>
                  </from>
                  <to>
                    <xdr:col>23</xdr:col>
                    <xdr:colOff>31750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184150</xdr:colOff>
                    <xdr:row>53</xdr:row>
                    <xdr:rowOff>31750</xdr:rowOff>
                  </from>
                  <to>
                    <xdr:col>27</xdr:col>
                    <xdr:colOff>31750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12700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88900</xdr:colOff>
                    <xdr:row>97</xdr:row>
                    <xdr:rowOff>12700</xdr:rowOff>
                  </from>
                  <to>
                    <xdr:col>3</xdr:col>
                    <xdr:colOff>107950</xdr:colOff>
                    <xdr:row>97</xdr:row>
                    <xdr:rowOff>222250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50800</xdr:rowOff>
                  </from>
                  <to>
                    <xdr:col>13</xdr:col>
                    <xdr:colOff>107950</xdr:colOff>
                    <xdr:row>102</xdr:row>
                    <xdr:rowOff>279400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88900</xdr:colOff>
                    <xdr:row>104</xdr:row>
                    <xdr:rowOff>203200</xdr:rowOff>
                  </from>
                  <to>
                    <xdr:col>3</xdr:col>
                    <xdr:colOff>107950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88900</xdr:colOff>
                    <xdr:row>113</xdr:row>
                    <xdr:rowOff>50800</xdr:rowOff>
                  </from>
                  <to>
                    <xdr:col>13</xdr:col>
                    <xdr:colOff>107950</xdr:colOff>
                    <xdr:row>113</xdr:row>
                    <xdr:rowOff>260350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107950</xdr:colOff>
                    <xdr:row>117</xdr:row>
                    <xdr:rowOff>31750</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107950</xdr:colOff>
                    <xdr:row>124</xdr:row>
                    <xdr:rowOff>298450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222250</xdr:rowOff>
                  </from>
                  <to>
                    <xdr:col>8</xdr:col>
                    <xdr:colOff>31750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241300</xdr:rowOff>
                  </from>
                  <to>
                    <xdr:col>8</xdr:col>
                    <xdr:colOff>31750</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12700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336550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146050</xdr:rowOff>
                  </from>
                  <to>
                    <xdr:col>7</xdr:col>
                    <xdr:colOff>0</xdr:colOff>
                    <xdr:row>121</xdr:row>
                    <xdr:rowOff>336550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165100</xdr:rowOff>
                  </from>
                  <to>
                    <xdr:col>6</xdr:col>
                    <xdr:colOff>0</xdr:colOff>
                    <xdr:row>155</xdr:row>
                    <xdr:rowOff>31750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31750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31750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260350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298450</xdr:rowOff>
                  </from>
                  <to>
                    <xdr:col>6</xdr:col>
                    <xdr:colOff>0</xdr:colOff>
                    <xdr:row>159</xdr:row>
                    <xdr:rowOff>31750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146050</xdr:rowOff>
                  </from>
                  <to>
                    <xdr:col>6</xdr:col>
                    <xdr:colOff>0</xdr:colOff>
                    <xdr:row>160</xdr:row>
                    <xdr:rowOff>31750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146050</xdr:rowOff>
                  </from>
                  <to>
                    <xdr:col>6</xdr:col>
                    <xdr:colOff>0</xdr:colOff>
                    <xdr:row>161</xdr:row>
                    <xdr:rowOff>31750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146050</xdr:rowOff>
                  </from>
                  <to>
                    <xdr:col>6</xdr:col>
                    <xdr:colOff>0</xdr:colOff>
                    <xdr:row>162</xdr:row>
                    <xdr:rowOff>31750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31750</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31750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146050</xdr:rowOff>
                  </from>
                  <to>
                    <xdr:col>6</xdr:col>
                    <xdr:colOff>0</xdr:colOff>
                    <xdr:row>165</xdr:row>
                    <xdr:rowOff>31750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31750</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260350</xdr:rowOff>
                  </from>
                  <to>
                    <xdr:col>6</xdr:col>
                    <xdr:colOff>0</xdr:colOff>
                    <xdr:row>167</xdr:row>
                    <xdr:rowOff>31750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146050</xdr:rowOff>
                  </from>
                  <to>
                    <xdr:col>6</xdr:col>
                    <xdr:colOff>0</xdr:colOff>
                    <xdr:row>168</xdr:row>
                    <xdr:rowOff>31750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146050</xdr:rowOff>
                  </from>
                  <to>
                    <xdr:col>6</xdr:col>
                    <xdr:colOff>0</xdr:colOff>
                    <xdr:row>169</xdr:row>
                    <xdr:rowOff>31750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146050</xdr:rowOff>
                  </from>
                  <to>
                    <xdr:col>6</xdr:col>
                    <xdr:colOff>0</xdr:colOff>
                    <xdr:row>170</xdr:row>
                    <xdr:rowOff>31750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31750</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260350</xdr:rowOff>
                  </from>
                  <to>
                    <xdr:col>6</xdr:col>
                    <xdr:colOff>0</xdr:colOff>
                    <xdr:row>172</xdr:row>
                    <xdr:rowOff>31750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146050</xdr:rowOff>
                  </from>
                  <to>
                    <xdr:col>6</xdr:col>
                    <xdr:colOff>0</xdr:colOff>
                    <xdr:row>173</xdr:row>
                    <xdr:rowOff>31750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146050</xdr:rowOff>
                  </from>
                  <to>
                    <xdr:col>6</xdr:col>
                    <xdr:colOff>0</xdr:colOff>
                    <xdr:row>174</xdr:row>
                    <xdr:rowOff>31750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146050</xdr:rowOff>
                  </from>
                  <to>
                    <xdr:col>6</xdr:col>
                    <xdr:colOff>0</xdr:colOff>
                    <xdr:row>174</xdr:row>
                    <xdr:rowOff>31750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146050</xdr:rowOff>
                  </from>
                  <to>
                    <xdr:col>6</xdr:col>
                    <xdr:colOff>0</xdr:colOff>
                    <xdr:row>175</xdr:row>
                    <xdr:rowOff>31750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146050</xdr:rowOff>
                  </from>
                  <to>
                    <xdr:col>6</xdr:col>
                    <xdr:colOff>0</xdr:colOff>
                    <xdr:row>176</xdr:row>
                    <xdr:rowOff>31750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146050</xdr:rowOff>
                  </from>
                  <to>
                    <xdr:col>6</xdr:col>
                    <xdr:colOff>0</xdr:colOff>
                    <xdr:row>177</xdr:row>
                    <xdr:rowOff>31750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203200</xdr:colOff>
                    <xdr:row>180</xdr:row>
                    <xdr:rowOff>50800</xdr:rowOff>
                  </from>
                  <to>
                    <xdr:col>6</xdr:col>
                    <xdr:colOff>12700</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203200</xdr:colOff>
                    <xdr:row>181</xdr:row>
                    <xdr:rowOff>12700</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12700</xdr:colOff>
                    <xdr:row>186</xdr:row>
                    <xdr:rowOff>50800</xdr:rowOff>
                  </from>
                  <to>
                    <xdr:col>1</xdr:col>
                    <xdr:colOff>222250</xdr:colOff>
                    <xdr:row>186</xdr:row>
                    <xdr:rowOff>260350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12700</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12700</xdr:colOff>
                    <xdr:row>188</xdr:row>
                    <xdr:rowOff>107950</xdr:rowOff>
                  </from>
                  <to>
                    <xdr:col>1</xdr:col>
                    <xdr:colOff>222250</xdr:colOff>
                    <xdr:row>188</xdr:row>
                    <xdr:rowOff>336550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12700</xdr:colOff>
                    <xdr:row>189</xdr:row>
                    <xdr:rowOff>19050</xdr:rowOff>
                  </from>
                  <to>
                    <xdr:col>1</xdr:col>
                    <xdr:colOff>222250</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12700</xdr:colOff>
                    <xdr:row>190</xdr:row>
                    <xdr:rowOff>19050</xdr:rowOff>
                  </from>
                  <to>
                    <xdr:col>1</xdr:col>
                    <xdr:colOff>222250</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12700</xdr:colOff>
                    <xdr:row>190</xdr:row>
                    <xdr:rowOff>266700</xdr:rowOff>
                  </from>
                  <to>
                    <xdr:col>1</xdr:col>
                    <xdr:colOff>222250</xdr:colOff>
                    <xdr:row>192</xdr:row>
                    <xdr:rowOff>31750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88900</xdr:colOff>
                    <xdr:row>74</xdr:row>
                    <xdr:rowOff>31750</xdr:rowOff>
                  </from>
                  <to>
                    <xdr:col>3</xdr:col>
                    <xdr:colOff>107950</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222250</xdr:colOff>
                    <xdr:row>134</xdr:row>
                    <xdr:rowOff>146050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222250</xdr:colOff>
                    <xdr:row>135</xdr:row>
                    <xdr:rowOff>165100</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222250</xdr:colOff>
                    <xdr:row>137</xdr:row>
                    <xdr:rowOff>31750</xdr:rowOff>
                  </from>
                  <to>
                    <xdr:col>2</xdr:col>
                    <xdr:colOff>171450</xdr:colOff>
                    <xdr:row>137</xdr:row>
                    <xdr:rowOff>317500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222250</xdr:colOff>
                    <xdr:row>137</xdr:row>
                    <xdr:rowOff>298450</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057" t="s">
        <v>2429</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3"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6"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H57" s="251"/>
      <c r="BJ57" s="251"/>
      <c r="BK57" s="251"/>
      <c r="BL57" s="251"/>
      <c r="BM57" s="251"/>
      <c r="BN57" s="251"/>
      <c r="BO57" s="251"/>
      <c r="BP57" s="251"/>
      <c r="BQ57" s="251"/>
      <c r="BR57" s="251"/>
      <c r="BS57" s="251"/>
      <c r="BT57" s="251"/>
      <c r="BU57" s="251"/>
      <c r="BV57" s="251"/>
      <c r="BW57" s="251"/>
      <c r="BX57" s="251"/>
      <c r="BZ57" s="254"/>
    </row>
    <row r="58" spans="2:82" ht="16"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6"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6"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6"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H61" s="251"/>
      <c r="BJ61" s="251"/>
      <c r="BK61" s="251"/>
      <c r="BL61" s="251"/>
      <c r="BM61" s="251"/>
      <c r="BN61" s="251"/>
      <c r="BO61" s="251"/>
      <c r="BP61" s="251"/>
      <c r="BQ61" s="251"/>
      <c r="BR61" s="251"/>
      <c r="BS61" s="251"/>
      <c r="BT61" s="251"/>
      <c r="BU61" s="251"/>
      <c r="BV61" s="251"/>
      <c r="BW61" s="251"/>
      <c r="BX61" s="251"/>
      <c r="BZ61" s="254"/>
    </row>
    <row r="62" spans="2:82" ht="16"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H62" s="251"/>
      <c r="BJ62" s="251"/>
      <c r="BK62" s="251"/>
      <c r="BL62" s="251"/>
      <c r="BM62" s="251"/>
      <c r="BN62" s="251"/>
      <c r="BO62" s="251"/>
      <c r="BP62" s="251"/>
      <c r="BQ62" s="251"/>
      <c r="BR62" s="251"/>
      <c r="BS62" s="251"/>
      <c r="BT62" s="251"/>
      <c r="BU62" s="251"/>
      <c r="BV62" s="251"/>
      <c r="BW62" s="251"/>
      <c r="BX62" s="251"/>
      <c r="BZ62" s="254"/>
    </row>
    <row r="63" spans="2:82" ht="16"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H63" s="251"/>
      <c r="BJ63" s="251"/>
      <c r="BK63" s="251"/>
      <c r="BL63" s="251"/>
      <c r="BM63" s="251"/>
      <c r="BN63" s="251"/>
      <c r="BO63" s="251"/>
      <c r="BP63" s="251"/>
      <c r="BQ63" s="251"/>
      <c r="BR63" s="251"/>
      <c r="BS63" s="251"/>
      <c r="BT63" s="251"/>
      <c r="BU63" s="251"/>
      <c r="BV63" s="251"/>
      <c r="BW63" s="251"/>
      <c r="BX63" s="251"/>
      <c r="BZ63" s="254"/>
    </row>
    <row r="64" spans="2:82" ht="16" customHeight="1">
      <c r="BH64" s="197"/>
      <c r="BI64" s="197"/>
      <c r="BJ64" s="197"/>
      <c r="BK64" s="197"/>
      <c r="BL64" s="197"/>
      <c r="BM64" s="197"/>
      <c r="BN64" s="197"/>
      <c r="BO64" s="197"/>
      <c r="BP64" s="197"/>
      <c r="BQ64" s="197"/>
      <c r="BR64" s="197"/>
      <c r="BS64" s="197"/>
      <c r="BT64" s="197"/>
      <c r="BU64" s="197"/>
      <c r="BV64" s="197"/>
      <c r="BW64" s="197"/>
      <c r="BX64" s="197"/>
    </row>
    <row r="65" spans="20:63" ht="16" customHeight="1">
      <c r="BK65" s="197"/>
    </row>
    <row r="66" spans="20:63" ht="16" customHeight="1"/>
    <row r="67" spans="20:63" ht="16" customHeight="1">
      <c r="T67" s="171">
        <f>SUM(事業所個票９!BU51)</f>
        <v>0</v>
      </c>
    </row>
    <row r="68" spans="20:63" ht="16" customHeight="1"/>
    <row r="69" spans="20:63" ht="16" customHeight="1"/>
    <row r="70" spans="20:63" ht="16" customHeight="1"/>
    <row r="71" spans="20:63" ht="16" customHeight="1"/>
    <row r="72" spans="20:63" ht="16" customHeight="1"/>
    <row r="73" spans="20:63" ht="16"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146050</xdr:colOff>
                    <xdr:row>36</xdr:row>
                    <xdr:rowOff>241300</xdr:rowOff>
                  </from>
                  <to>
                    <xdr:col>37</xdr:col>
                    <xdr:colOff>127000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33203125"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057" t="s">
        <v>2430</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203" t="s">
        <v>2283</v>
      </c>
      <c r="F15" s="147">
        <v>4</v>
      </c>
      <c r="G15" s="203" t="s">
        <v>2284</v>
      </c>
      <c r="H15" s="1115" t="s">
        <v>2285</v>
      </c>
      <c r="I15" s="1115"/>
      <c r="J15" s="1128"/>
      <c r="K15" s="147">
        <v>7</v>
      </c>
      <c r="L15" s="203" t="s">
        <v>2283</v>
      </c>
      <c r="M15" s="147">
        <v>3</v>
      </c>
      <c r="N15" s="203" t="s">
        <v>2284</v>
      </c>
      <c r="O15" s="203" t="s">
        <v>2286</v>
      </c>
      <c r="P15" s="204">
        <f>(K15*12+M15)-(D15*12+F15)+1</f>
        <v>12</v>
      </c>
      <c r="Q15" s="1115" t="s">
        <v>2287</v>
      </c>
      <c r="R15" s="1115"/>
      <c r="S15" s="205" t="s">
        <v>74</v>
      </c>
      <c r="U15" s="202"/>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3"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219"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219"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219"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219"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219"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219"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219"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219"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219"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219"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219"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219"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219"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219"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219"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8" ht="16"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8" ht="16" customHeight="1">
      <c r="U58" s="1033" t="s">
        <v>2204</v>
      </c>
      <c r="V58" s="1033"/>
      <c r="W58" s="1033"/>
      <c r="X58" s="1033"/>
      <c r="Y58" s="1033"/>
      <c r="Z58" s="532"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6" customHeight="1">
      <c r="U59" s="1033" t="s">
        <v>2205</v>
      </c>
      <c r="V59" s="1033"/>
      <c r="W59" s="1033"/>
      <c r="X59" s="1033"/>
      <c r="Y59" s="1033"/>
      <c r="Z59" s="532"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6" customHeight="1">
      <c r="U60" s="1033" t="s">
        <v>2206</v>
      </c>
      <c r="V60" s="1033"/>
      <c r="W60" s="1033"/>
      <c r="X60" s="1033"/>
      <c r="Y60" s="1033"/>
      <c r="Z60" s="532"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6" customHeight="1">
      <c r="U61" s="1033" t="s">
        <v>2207</v>
      </c>
      <c r="V61" s="1033"/>
      <c r="W61" s="1033"/>
      <c r="X61" s="1033"/>
      <c r="Y61" s="1033"/>
      <c r="Z61" s="532"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8" ht="16" customHeight="1">
      <c r="U62" s="1033" t="s">
        <v>2208</v>
      </c>
      <c r="V62" s="1033"/>
      <c r="W62" s="1033"/>
      <c r="X62" s="1033"/>
      <c r="Y62" s="1033"/>
      <c r="Z62" s="532"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8" ht="16"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8" ht="16"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6" customHeight="1">
      <c r="BS65" s="197"/>
    </row>
    <row r="66" spans="20:71" ht="16" customHeight="1"/>
    <row r="67" spans="20:71" ht="16" customHeight="1">
      <c r="T67" s="171">
        <f>SUM(事業所個票10!BU51)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107950</xdr:colOff>
                    <xdr:row>19</xdr:row>
                    <xdr:rowOff>114300</xdr:rowOff>
                  </from>
                  <to>
                    <xdr:col>29</xdr:col>
                    <xdr:colOff>88900</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31750</xdr:colOff>
                    <xdr:row>34</xdr:row>
                    <xdr:rowOff>127000</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12700</xdr:rowOff>
                  </from>
                  <to>
                    <xdr:col>38</xdr:col>
                    <xdr:colOff>88900</xdr:colOff>
                    <xdr:row>38</xdr:row>
                    <xdr:rowOff>88900</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31750</xdr:colOff>
                    <xdr:row>38</xdr:row>
                    <xdr:rowOff>107950</xdr:rowOff>
                  </from>
                  <to>
                    <xdr:col>38</xdr:col>
                    <xdr:colOff>165100</xdr:colOff>
                    <xdr:row>42</xdr:row>
                    <xdr:rowOff>88900</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69850</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127000</xdr:rowOff>
                  </from>
                  <to>
                    <xdr:col>30</xdr:col>
                    <xdr:colOff>50800</xdr:colOff>
                    <xdr:row>23</xdr:row>
                    <xdr:rowOff>88900</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69850</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146050</xdr:colOff>
                    <xdr:row>34</xdr:row>
                    <xdr:rowOff>133350</xdr:rowOff>
                  </from>
                  <to>
                    <xdr:col>37</xdr:col>
                    <xdr:colOff>19050</xdr:colOff>
                    <xdr:row>36</xdr:row>
                    <xdr:rowOff>31750</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146050</xdr:colOff>
                    <xdr:row>36</xdr:row>
                    <xdr:rowOff>247650</xdr:rowOff>
                  </from>
                  <to>
                    <xdr:col>37</xdr:col>
                    <xdr:colOff>31750</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
  <cols>
    <col min="1" max="1" width="42.75" style="6" customWidth="1"/>
    <col min="2" max="28" width="6.75" style="6" customWidth="1"/>
    <col min="29" max="29" width="12" style="6" customWidth="1"/>
    <col min="30" max="30" width="8" style="6" customWidth="1"/>
    <col min="31" max="31" width="46.33203125" style="6" customWidth="1"/>
    <col min="32" max="32" width="26.83203125" style="6" customWidth="1"/>
    <col min="33" max="33" width="29.5" style="6" bestFit="1" customWidth="1"/>
    <col min="34" max="34" width="50.58203125" style="6" customWidth="1"/>
    <col min="35" max="35" width="9.08203125" style="6" customWidth="1"/>
    <col min="36" max="36" width="38.33203125" style="6" customWidth="1"/>
    <col min="37" max="37" width="38.58203125" style="6" customWidth="1"/>
    <col min="38" max="38" width="9" style="6"/>
    <col min="39" max="39" width="16.75" style="6" customWidth="1"/>
    <col min="40" max="44" width="9" style="6"/>
    <col min="45" max="45" width="48.5" style="6" customWidth="1"/>
    <col min="46" max="46" width="104.33203125" style="6" customWidth="1"/>
    <col min="47" max="16384" width="9" style="6"/>
  </cols>
  <sheetData>
    <row r="1" spans="1:46" ht="18.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8.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8.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8.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8.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8.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8.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
  <cols>
    <col min="2" max="2" width="12.5" customWidth="1"/>
    <col min="3" max="4" width="12.5" style="125" customWidth="1"/>
    <col min="5" max="5" width="30.58203125" style="125" customWidth="1"/>
    <col min="6" max="6" width="14" style="125" customWidth="1"/>
    <col min="7" max="7" width="12.5" style="125" customWidth="1"/>
    <col min="8" max="8" width="35.33203125" style="90" customWidth="1"/>
    <col min="9" max="9" width="12.5" style="125" customWidth="1"/>
    <col min="10" max="10" width="33.5" style="96" customWidth="1"/>
    <col min="11" max="11" width="12.5" style="125" customWidth="1"/>
    <col min="12" max="12" width="35.5" style="98" customWidth="1"/>
    <col min="13" max="13" width="35" customWidth="1"/>
    <col min="14" max="19" width="30.08203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1">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ColWidth="9" defaultRowHeight="13"/>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 thickBot="1">
      <c r="A1" s="5" t="s">
        <v>313</v>
      </c>
      <c r="C1" s="1" t="s">
        <v>314</v>
      </c>
      <c r="F1" s="1" t="s">
        <v>315</v>
      </c>
    </row>
    <row r="2" spans="1:14" ht="18.5" thickBot="1">
      <c r="A2" s="65" t="s">
        <v>316</v>
      </c>
      <c r="C2" s="66" t="s">
        <v>317</v>
      </c>
      <c r="D2" s="67" t="s">
        <v>318</v>
      </c>
      <c r="F2" s="68" t="s">
        <v>319</v>
      </c>
      <c r="G2" s="69">
        <v>0.7</v>
      </c>
      <c r="H2" s="69">
        <v>0.55000000000000004</v>
      </c>
      <c r="I2" s="70">
        <v>0.45</v>
      </c>
      <c r="J2" s="66" t="s">
        <v>320</v>
      </c>
      <c r="K2" s="67" t="s">
        <v>321</v>
      </c>
    </row>
    <row r="3" spans="1:14" ht="18">
      <c r="A3" s="71" t="s">
        <v>322</v>
      </c>
      <c r="C3" s="72" t="s">
        <v>322</v>
      </c>
      <c r="D3" s="73" t="s">
        <v>323</v>
      </c>
      <c r="F3" s="72" t="s">
        <v>324</v>
      </c>
      <c r="G3" s="74">
        <v>11.4</v>
      </c>
      <c r="H3" s="74">
        <v>11.1</v>
      </c>
      <c r="I3" s="75">
        <v>10.9</v>
      </c>
      <c r="J3" s="72" t="s">
        <v>260</v>
      </c>
      <c r="K3" s="76">
        <v>0.7</v>
      </c>
      <c r="M3" s="126"/>
      <c r="N3" s="126"/>
    </row>
    <row r="4" spans="1:14" ht="18">
      <c r="A4" s="16" t="s">
        <v>325</v>
      </c>
      <c r="C4" s="77" t="s">
        <v>322</v>
      </c>
      <c r="D4" s="78" t="s">
        <v>326</v>
      </c>
      <c r="F4" s="77" t="s">
        <v>327</v>
      </c>
      <c r="G4" s="79">
        <v>11.4</v>
      </c>
      <c r="H4" s="79">
        <v>11.1</v>
      </c>
      <c r="I4" s="80">
        <v>10.9</v>
      </c>
      <c r="J4" s="77" t="s">
        <v>280</v>
      </c>
      <c r="K4" s="81">
        <v>0.7</v>
      </c>
      <c r="M4" s="126"/>
      <c r="N4" s="126"/>
    </row>
    <row r="5" spans="1:14" ht="18">
      <c r="A5" s="16" t="s">
        <v>328</v>
      </c>
      <c r="C5" s="77" t="s">
        <v>322</v>
      </c>
      <c r="D5" s="78" t="s">
        <v>329</v>
      </c>
      <c r="F5" s="77" t="s">
        <v>330</v>
      </c>
      <c r="G5" s="79">
        <v>11.4</v>
      </c>
      <c r="H5" s="79">
        <v>11.1</v>
      </c>
      <c r="I5" s="80">
        <v>10.9</v>
      </c>
      <c r="J5" s="77" t="s">
        <v>283</v>
      </c>
      <c r="K5" s="81">
        <v>0.7</v>
      </c>
      <c r="M5" s="126"/>
      <c r="N5" s="126"/>
    </row>
    <row r="6" spans="1:14" ht="18">
      <c r="A6" s="16" t="s">
        <v>331</v>
      </c>
      <c r="C6" s="77" t="s">
        <v>322</v>
      </c>
      <c r="D6" s="78" t="s">
        <v>332</v>
      </c>
      <c r="F6" s="77" t="s">
        <v>333</v>
      </c>
      <c r="G6" s="79">
        <v>11.4</v>
      </c>
      <c r="H6" s="79">
        <v>11.1</v>
      </c>
      <c r="I6" s="80">
        <v>10.9</v>
      </c>
      <c r="J6" s="77" t="s">
        <v>278</v>
      </c>
      <c r="K6" s="81">
        <v>0.7</v>
      </c>
      <c r="M6" s="126"/>
      <c r="N6" s="126"/>
    </row>
    <row r="7" spans="1:14" ht="18">
      <c r="A7" s="16" t="s">
        <v>334</v>
      </c>
      <c r="C7" s="77" t="s">
        <v>322</v>
      </c>
      <c r="D7" s="78" t="s">
        <v>335</v>
      </c>
      <c r="F7" s="77" t="s">
        <v>336</v>
      </c>
      <c r="G7" s="79">
        <v>11.4</v>
      </c>
      <c r="H7" s="79">
        <v>11.1</v>
      </c>
      <c r="I7" s="80">
        <v>10.9</v>
      </c>
      <c r="J7" s="77" t="s">
        <v>281</v>
      </c>
      <c r="K7" s="81">
        <v>0.45</v>
      </c>
      <c r="M7" s="126"/>
      <c r="N7" s="126"/>
    </row>
    <row r="8" spans="1:14" ht="18">
      <c r="A8" s="16" t="s">
        <v>337</v>
      </c>
      <c r="C8" s="77" t="s">
        <v>322</v>
      </c>
      <c r="D8" s="78" t="s">
        <v>338</v>
      </c>
      <c r="F8" s="77" t="s">
        <v>339</v>
      </c>
      <c r="G8" s="79">
        <v>11.4</v>
      </c>
      <c r="H8" s="79">
        <v>11.1</v>
      </c>
      <c r="I8" s="80">
        <v>10.9</v>
      </c>
      <c r="J8" s="77" t="s">
        <v>284</v>
      </c>
      <c r="K8" s="81">
        <v>0.45</v>
      </c>
    </row>
    <row r="9" spans="1:14" ht="18">
      <c r="A9" s="16" t="s">
        <v>340</v>
      </c>
      <c r="C9" s="77" t="s">
        <v>322</v>
      </c>
      <c r="D9" s="78" t="s">
        <v>341</v>
      </c>
      <c r="F9" s="77" t="s">
        <v>342</v>
      </c>
      <c r="G9" s="79">
        <v>11.4</v>
      </c>
      <c r="H9" s="79">
        <v>11.1</v>
      </c>
      <c r="I9" s="80">
        <v>10.9</v>
      </c>
      <c r="J9" s="77" t="s">
        <v>285</v>
      </c>
      <c r="K9" s="81">
        <v>0.55000000000000004</v>
      </c>
    </row>
    <row r="10" spans="1:14" ht="18">
      <c r="A10" s="16" t="s">
        <v>343</v>
      </c>
      <c r="C10" s="77" t="s">
        <v>322</v>
      </c>
      <c r="D10" s="78" t="s">
        <v>344</v>
      </c>
      <c r="F10" s="77" t="s">
        <v>345</v>
      </c>
      <c r="G10" s="79">
        <v>11.4</v>
      </c>
      <c r="H10" s="79">
        <v>11.1</v>
      </c>
      <c r="I10" s="80">
        <v>10.9</v>
      </c>
      <c r="J10" s="77" t="s">
        <v>287</v>
      </c>
      <c r="K10" s="81">
        <v>0.45</v>
      </c>
    </row>
    <row r="11" spans="1:14" ht="18">
      <c r="A11" s="16" t="s">
        <v>346</v>
      </c>
      <c r="C11" s="77" t="s">
        <v>322</v>
      </c>
      <c r="D11" s="78" t="s">
        <v>347</v>
      </c>
      <c r="F11" s="77" t="s">
        <v>348</v>
      </c>
      <c r="G11" s="79">
        <v>11.4</v>
      </c>
      <c r="H11" s="79">
        <v>11.1</v>
      </c>
      <c r="I11" s="80">
        <v>10.9</v>
      </c>
      <c r="J11" s="77" t="s">
        <v>289</v>
      </c>
      <c r="K11" s="81">
        <v>0.45</v>
      </c>
    </row>
    <row r="12" spans="1:14" ht="18">
      <c r="A12" s="16" t="s">
        <v>349</v>
      </c>
      <c r="C12" s="77" t="s">
        <v>322</v>
      </c>
      <c r="D12" s="78" t="s">
        <v>350</v>
      </c>
      <c r="F12" s="77" t="s">
        <v>351</v>
      </c>
      <c r="G12" s="79">
        <v>11.4</v>
      </c>
      <c r="H12" s="79">
        <v>11.1</v>
      </c>
      <c r="I12" s="80">
        <v>10.9</v>
      </c>
      <c r="J12" s="77" t="s">
        <v>290</v>
      </c>
      <c r="K12" s="81">
        <v>0.55000000000000004</v>
      </c>
    </row>
    <row r="13" spans="1:14" ht="18">
      <c r="A13" s="16" t="s">
        <v>352</v>
      </c>
      <c r="C13" s="77" t="s">
        <v>322</v>
      </c>
      <c r="D13" s="78" t="s">
        <v>353</v>
      </c>
      <c r="F13" s="77" t="s">
        <v>354</v>
      </c>
      <c r="G13" s="79">
        <v>11.4</v>
      </c>
      <c r="H13" s="79">
        <v>11.1</v>
      </c>
      <c r="I13" s="80">
        <v>10.9</v>
      </c>
      <c r="J13" s="77" t="s">
        <v>292</v>
      </c>
      <c r="K13" s="81">
        <v>0.55000000000000004</v>
      </c>
    </row>
    <row r="14" spans="1:14" ht="18">
      <c r="A14" s="16" t="s">
        <v>355</v>
      </c>
      <c r="C14" s="77" t="s">
        <v>322</v>
      </c>
      <c r="D14" s="78" t="s">
        <v>356</v>
      </c>
      <c r="F14" s="77" t="s">
        <v>357</v>
      </c>
      <c r="G14" s="79">
        <v>11.4</v>
      </c>
      <c r="H14" s="79">
        <v>11.1</v>
      </c>
      <c r="I14" s="80">
        <v>10.9</v>
      </c>
      <c r="J14" s="77" t="s">
        <v>294</v>
      </c>
      <c r="K14" s="81">
        <v>0.55000000000000004</v>
      </c>
    </row>
    <row r="15" spans="1:14" ht="18">
      <c r="A15" s="16" t="s">
        <v>5</v>
      </c>
      <c r="C15" s="77" t="s">
        <v>322</v>
      </c>
      <c r="D15" s="78" t="s">
        <v>358</v>
      </c>
      <c r="F15" s="77" t="s">
        <v>359</v>
      </c>
      <c r="G15" s="79">
        <v>11.4</v>
      </c>
      <c r="H15" s="79">
        <v>11.1</v>
      </c>
      <c r="I15" s="80">
        <v>10.9</v>
      </c>
      <c r="J15" s="77" t="s">
        <v>295</v>
      </c>
      <c r="K15" s="81">
        <v>0.45</v>
      </c>
    </row>
    <row r="16" spans="1:14" ht="18">
      <c r="A16" s="16" t="s">
        <v>360</v>
      </c>
      <c r="C16" s="77" t="s">
        <v>322</v>
      </c>
      <c r="D16" s="78" t="s">
        <v>361</v>
      </c>
      <c r="F16" s="77" t="s">
        <v>362</v>
      </c>
      <c r="G16" s="79">
        <v>11.4</v>
      </c>
      <c r="H16" s="79">
        <v>11.1</v>
      </c>
      <c r="I16" s="80">
        <v>10.9</v>
      </c>
      <c r="J16" s="77" t="s">
        <v>297</v>
      </c>
      <c r="K16" s="81">
        <v>0.45</v>
      </c>
    </row>
    <row r="17" spans="1:11" ht="18">
      <c r="A17" s="16" t="s">
        <v>363</v>
      </c>
      <c r="C17" s="77" t="s">
        <v>322</v>
      </c>
      <c r="D17" s="78" t="s">
        <v>364</v>
      </c>
      <c r="F17" s="77" t="s">
        <v>365</v>
      </c>
      <c r="G17" s="79">
        <v>11.4</v>
      </c>
      <c r="H17" s="79">
        <v>11.1</v>
      </c>
      <c r="I17" s="80">
        <v>10.9</v>
      </c>
      <c r="J17" s="77" t="s">
        <v>298</v>
      </c>
      <c r="K17" s="81">
        <v>0.45</v>
      </c>
    </row>
    <row r="18" spans="1:11" ht="18">
      <c r="A18" s="16" t="s">
        <v>366</v>
      </c>
      <c r="C18" s="77" t="s">
        <v>322</v>
      </c>
      <c r="D18" s="78" t="s">
        <v>367</v>
      </c>
      <c r="F18" s="77" t="s">
        <v>368</v>
      </c>
      <c r="G18" s="79">
        <v>11.4</v>
      </c>
      <c r="H18" s="79">
        <v>11.1</v>
      </c>
      <c r="I18" s="80">
        <v>10.9</v>
      </c>
      <c r="J18" s="77" t="s">
        <v>299</v>
      </c>
      <c r="K18" s="81">
        <v>0.55000000000000004</v>
      </c>
    </row>
    <row r="19" spans="1:11" ht="18">
      <c r="A19" s="16" t="s">
        <v>369</v>
      </c>
      <c r="C19" s="77" t="s">
        <v>322</v>
      </c>
      <c r="D19" s="78" t="s">
        <v>370</v>
      </c>
      <c r="F19" s="77" t="s">
        <v>371</v>
      </c>
      <c r="G19" s="79">
        <v>11.4</v>
      </c>
      <c r="H19" s="79">
        <v>11.1</v>
      </c>
      <c r="I19" s="80">
        <v>10.9</v>
      </c>
      <c r="J19" s="77" t="s">
        <v>301</v>
      </c>
      <c r="K19" s="81">
        <v>0.45</v>
      </c>
    </row>
    <row r="20" spans="1:11" ht="18">
      <c r="A20" s="16" t="s">
        <v>372</v>
      </c>
      <c r="C20" s="77" t="s">
        <v>322</v>
      </c>
      <c r="D20" s="78" t="s">
        <v>373</v>
      </c>
      <c r="F20" s="77" t="s">
        <v>374</v>
      </c>
      <c r="G20" s="79">
        <v>11.4</v>
      </c>
      <c r="H20" s="79">
        <v>11.1</v>
      </c>
      <c r="I20" s="80">
        <v>10.9</v>
      </c>
      <c r="J20" s="77" t="s">
        <v>302</v>
      </c>
      <c r="K20" s="81">
        <v>0.45</v>
      </c>
    </row>
    <row r="21" spans="1:11" ht="18">
      <c r="A21" s="16" t="s">
        <v>375</v>
      </c>
      <c r="C21" s="77" t="s">
        <v>322</v>
      </c>
      <c r="D21" s="78" t="s">
        <v>376</v>
      </c>
      <c r="F21" s="77" t="s">
        <v>377</v>
      </c>
      <c r="G21" s="79">
        <v>11.4</v>
      </c>
      <c r="H21" s="79">
        <v>11.1</v>
      </c>
      <c r="I21" s="80">
        <v>10.9</v>
      </c>
      <c r="J21" s="77" t="s">
        <v>378</v>
      </c>
      <c r="K21" s="81">
        <v>0.45</v>
      </c>
    </row>
    <row r="22" spans="1:11" ht="18">
      <c r="A22" s="16" t="s">
        <v>379</v>
      </c>
      <c r="C22" s="77" t="s">
        <v>322</v>
      </c>
      <c r="D22" s="78" t="s">
        <v>380</v>
      </c>
      <c r="F22" s="77" t="s">
        <v>381</v>
      </c>
      <c r="G22" s="79">
        <v>11.4</v>
      </c>
      <c r="H22" s="79">
        <v>11.1</v>
      </c>
      <c r="I22" s="80">
        <v>10.9</v>
      </c>
      <c r="J22" s="77" t="s">
        <v>304</v>
      </c>
      <c r="K22" s="81">
        <v>0.45</v>
      </c>
    </row>
    <row r="23" spans="1:11" ht="18">
      <c r="A23" s="16" t="s">
        <v>382</v>
      </c>
      <c r="C23" s="77" t="s">
        <v>322</v>
      </c>
      <c r="D23" s="78" t="s">
        <v>383</v>
      </c>
      <c r="F23" s="77" t="s">
        <v>384</v>
      </c>
      <c r="G23" s="79">
        <v>11.4</v>
      </c>
      <c r="H23" s="79">
        <v>11.1</v>
      </c>
      <c r="I23" s="80">
        <v>10.9</v>
      </c>
      <c r="J23" s="77" t="s">
        <v>306</v>
      </c>
      <c r="K23" s="81">
        <v>0.45</v>
      </c>
    </row>
    <row r="24" spans="1:11" ht="18.5" thickBot="1">
      <c r="A24" s="16" t="s">
        <v>385</v>
      </c>
      <c r="C24" s="77" t="s">
        <v>322</v>
      </c>
      <c r="D24" s="78" t="s">
        <v>386</v>
      </c>
      <c r="F24" s="77" t="s">
        <v>387</v>
      </c>
      <c r="G24" s="79">
        <v>11.4</v>
      </c>
      <c r="H24" s="79">
        <v>11.1</v>
      </c>
      <c r="I24" s="80">
        <v>10.9</v>
      </c>
      <c r="J24" s="136" t="s">
        <v>307</v>
      </c>
      <c r="K24" s="137">
        <v>0.45</v>
      </c>
    </row>
    <row r="25" spans="1:11" ht="18">
      <c r="A25" s="16" t="s">
        <v>388</v>
      </c>
      <c r="C25" s="77" t="s">
        <v>322</v>
      </c>
      <c r="D25" s="78" t="s">
        <v>389</v>
      </c>
      <c r="F25" s="77" t="s">
        <v>390</v>
      </c>
      <c r="G25" s="79">
        <v>11.4</v>
      </c>
      <c r="H25" s="79">
        <v>11.1</v>
      </c>
      <c r="I25" s="80">
        <v>10.9</v>
      </c>
      <c r="J25" s="72" t="s">
        <v>309</v>
      </c>
      <c r="K25" s="76">
        <v>0.7</v>
      </c>
    </row>
    <row r="26" spans="1:11" ht="18.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3.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3.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48" width="2.58203125" style="171" customWidth="1"/>
    <col min="49"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057" t="s">
        <v>2291</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1334567890</v>
      </c>
      <c r="C5" s="1080"/>
      <c r="D5" s="1080"/>
      <c r="E5" s="1080"/>
      <c r="F5" s="1080"/>
      <c r="G5" s="1081" t="s">
        <v>4</v>
      </c>
      <c r="H5" s="1081"/>
      <c r="I5" s="1081"/>
      <c r="J5" s="1082" t="s">
        <v>5</v>
      </c>
      <c r="K5" s="1082"/>
      <c r="L5" s="1082"/>
      <c r="M5" s="1083" t="s">
        <v>6</v>
      </c>
      <c r="N5" s="1083"/>
      <c r="O5" s="1083"/>
      <c r="P5" s="1084">
        <f>IF(Y5="","",IFERROR(INDEX(【参考】数式用3!$G$3:$I$451,MATCH(M5,【参考】数式用3!$F$3:$F$451,0),MATCH(VLOOKUP(Y5,【参考】数式用3!$J$2:$K$26,2,FALSE),【参考】数式用3!$G$2:$I$2,0)),10))</f>
        <v>11.4</v>
      </c>
      <c r="Q5" s="1085"/>
      <c r="R5" s="1085"/>
      <c r="S5" s="1086" t="s">
        <v>7</v>
      </c>
      <c r="T5" s="1087"/>
      <c r="U5" s="1087"/>
      <c r="V5" s="1087"/>
      <c r="W5" s="1087"/>
      <c r="X5" s="1088"/>
      <c r="Y5" s="1070" t="s">
        <v>260</v>
      </c>
      <c r="Z5" s="1070"/>
      <c r="AA5" s="1070"/>
      <c r="AB5" s="1070"/>
      <c r="AC5" s="1070"/>
      <c r="AD5" s="1070"/>
      <c r="AE5" s="1038">
        <v>225000</v>
      </c>
      <c r="AF5" s="1039"/>
      <c r="AG5" s="1039"/>
      <c r="AH5" s="1040"/>
      <c r="AI5" s="1038">
        <v>40000</v>
      </c>
      <c r="AJ5" s="1039"/>
      <c r="AK5" s="1039"/>
      <c r="AL5" s="1040"/>
      <c r="AM5" s="1041">
        <f>AE5-AI5</f>
        <v>185000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新加算Ⅱ</v>
      </c>
      <c r="W8" s="1052"/>
      <c r="X8" s="1052"/>
      <c r="Y8" s="1052"/>
      <c r="Z8" s="1053"/>
      <c r="AA8" s="1034" t="str">
        <f>IFERROR(VLOOKUP(AS1,【参考】数式用2!E6:L23,4,FALSE),"")</f>
        <v>補助金を取得する場合、４月からベア加算の算定が必要。その場合、６月以降は自然と新加算Ⅱに移行可能。</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4" t="s">
        <v>9</v>
      </c>
      <c r="C9" s="1095"/>
      <c r="D9" s="1095"/>
      <c r="E9" s="1095"/>
      <c r="F9" s="1096"/>
      <c r="G9" s="1097" t="s">
        <v>10</v>
      </c>
      <c r="H9" s="1098"/>
      <c r="I9" s="1098"/>
      <c r="J9" s="1098"/>
      <c r="K9" s="1099"/>
      <c r="L9" s="1100" t="s">
        <v>11</v>
      </c>
      <c r="M9" s="1101"/>
      <c r="N9" s="1101"/>
      <c r="O9" s="1101"/>
      <c r="P9" s="1102"/>
      <c r="Q9" s="1089" t="s">
        <v>2200</v>
      </c>
      <c r="R9" s="1090"/>
      <c r="S9" s="1090"/>
      <c r="T9" s="998"/>
      <c r="U9" s="999"/>
      <c r="V9" s="1054">
        <f>IFERROR(VLOOKUP(Y5,【参考】数式用!$A$5:$AB$27,MATCH(V8,【参考】数式用!$B$4:$AB$4,0)+1,FALSE),"")</f>
        <v>0.224</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0.13700000000000001</v>
      </c>
      <c r="C10" s="1106"/>
      <c r="D10" s="1106"/>
      <c r="E10" s="1106"/>
      <c r="F10" s="1107"/>
      <c r="G10" s="1105">
        <f>IFERROR(VLOOKUP(Y5,【参考】数式用!$A$5:$J$27,MATCH(G9,【参考】数式用!$B$4:$J$4,0)+1,0),"")</f>
        <v>4.2000000000000003E-2</v>
      </c>
      <c r="H10" s="1106"/>
      <c r="I10" s="1106"/>
      <c r="J10" s="1106"/>
      <c r="K10" s="1107"/>
      <c r="L10" s="1105">
        <f>IFERROR(VLOOKUP(Y5,【参考】数式用!$A$5:$J$27,MATCH(L9,【参考】数式用!$B$4:$J$4,0)+1,0),"")</f>
        <v>0</v>
      </c>
      <c r="M10" s="1106"/>
      <c r="N10" s="1106"/>
      <c r="O10" s="1106"/>
      <c r="P10" s="1107"/>
      <c r="Q10" s="1111">
        <f>SUM(B10,G10,L10)</f>
        <v>0.17900000000000002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新加算Ⅴ(３)</v>
      </c>
      <c r="W11" s="1060"/>
      <c r="X11" s="1060"/>
      <c r="Y11" s="1060"/>
      <c r="Z11" s="1060"/>
      <c r="AA11" s="1034" t="str">
        <f>IFERROR(VLOOKUP(AS1,【参考】数式用2!E6:L23,6,FALSE),"")</f>
        <v>４月からベア加算を算定せず、６月から月額賃金改善要件Ⅱも満たさない場合、Ⅴ(３)となる。なお、R7年度以降は月額賃金改善要件Ⅱが必要。</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0.2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0" t="str">
        <f>IFERROR(IF(VLOOKUP(AS1,【参考】数式用2!E6:L23,7,FALSE)="","",VLOOKUP(AS1,【参考】数式用2!E6:L23,7,FALSE)),"")</f>
        <v/>
      </c>
      <c r="W14" s="1060"/>
      <c r="X14" s="1060"/>
      <c r="Y14" s="1060"/>
      <c r="Z14" s="1060"/>
      <c r="AA14" s="1044">
        <f>IFERROR(VLOOKUP(AS1,【参考】数式用2!E6:L23,8,FALSE),"")</f>
        <v>0</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203" t="s">
        <v>2283</v>
      </c>
      <c r="F15" s="147">
        <v>4</v>
      </c>
      <c r="G15" s="203" t="s">
        <v>2284</v>
      </c>
      <c r="H15" s="1115" t="s">
        <v>2285</v>
      </c>
      <c r="I15" s="1115"/>
      <c r="J15" s="1128"/>
      <c r="K15" s="147">
        <v>7</v>
      </c>
      <c r="L15" s="203" t="s">
        <v>2283</v>
      </c>
      <c r="M15" s="147">
        <v>3</v>
      </c>
      <c r="N15" s="203" t="s">
        <v>2284</v>
      </c>
      <c r="O15" s="203" t="s">
        <v>2286</v>
      </c>
      <c r="P15" s="204">
        <f>(K15*12+M15)-(D15*12+F15)+1</f>
        <v>12</v>
      </c>
      <c r="Q15" s="1115" t="s">
        <v>2287</v>
      </c>
      <c r="R15" s="1115"/>
      <c r="S15" s="205" t="s">
        <v>74</v>
      </c>
      <c r="U15" s="202"/>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3"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49999999999999"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219"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219" t="str">
        <f>IFERROR(IF(OR(B9="処遇加算Ⅰ",B9="処遇加算Ⅱ"),"✓",""),"")</f>
        <v>✓</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023"/>
      <c r="C25" s="1024"/>
      <c r="D25" s="1024"/>
      <c r="E25" s="1024"/>
      <c r="F25" s="1025"/>
      <c r="G25" s="1045"/>
      <c r="H25" s="1046"/>
      <c r="I25" s="1046"/>
      <c r="J25" s="1046"/>
      <c r="K25" s="1046"/>
      <c r="L25" s="1046"/>
      <c r="M25" s="1046"/>
      <c r="N25" s="1046"/>
      <c r="O25" s="1046"/>
      <c r="P25" s="1046"/>
      <c r="Q25" s="1046"/>
      <c r="R25" s="1046"/>
      <c r="S25" s="1046"/>
      <c r="T25" s="1064"/>
      <c r="U25" s="218"/>
      <c r="V25" s="219"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219"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219" t="str">
        <f>IFERROR(IF(OR(B9="処遇加算Ⅰ",B9="処遇加算Ⅱ"),"✓",""),"")</f>
        <v>✓</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219"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219"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219" t="str">
        <f>IFERROR(IF(B9="処遇加算Ⅰ","✓",""),"")</f>
        <v>✓</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219"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219" t="str">
        <f>IFERROR(IF(OR(G9="特定加算Ⅰ",G9="特定加算Ⅱ"),"✓",""),"")</f>
        <v>✓</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219" t="str">
        <f>IFERROR(IF(G9="特定加算なし","✓",""),"")</f>
        <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49999999999999" customHeight="1">
      <c r="B40" s="1019" t="s">
        <v>2223</v>
      </c>
      <c r="C40" s="1019"/>
      <c r="D40" s="1019"/>
      <c r="E40" s="1019"/>
      <c r="F40" s="1019"/>
      <c r="G40" s="1029" t="str">
        <f>IFERROR(VLOOKUP(Y5,【参考】数式用!AS5:AT27,2,0),"")</f>
        <v>　特定事業所加算ⅠまたはⅡを算定する。</v>
      </c>
      <c r="H40" s="1029"/>
      <c r="I40" s="1029"/>
      <c r="J40" s="1029"/>
      <c r="K40" s="1029"/>
      <c r="L40" s="1029"/>
      <c r="M40" s="1029"/>
      <c r="N40" s="1029"/>
      <c r="O40" s="1029"/>
      <c r="P40" s="1029"/>
      <c r="Q40" s="1029"/>
      <c r="R40" s="1029"/>
      <c r="S40" s="1029"/>
      <c r="T40" s="1029"/>
      <c r="U40" s="192"/>
      <c r="V40" s="219"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219" t="str">
        <f>IFERROR(IF(OR(G9="特定加算Ⅱ",G9="特定加算なし"),"✓",""),"")</f>
        <v>✓</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219" t="str">
        <f>IFERROR(IF(OR(G9="特定加算Ⅰ",G9="特定加算Ⅱ"),"✓",""),"")</f>
        <v>✓</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219"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処遇加算Ⅰ</v>
      </c>
      <c r="H49" s="1139"/>
      <c r="I49" s="1139"/>
      <c r="J49" s="1139"/>
      <c r="K49" s="1165"/>
      <c r="L49" s="1138" t="str">
        <f>IFERROR(IF(G9="","",IF(AND(OR(AH61=1,AH61=2),AH62=1,AH63=1),"特定加算Ⅰ",IF(AND(OR(AH61=1,AH61=2),AH62=2,AH63=1),"特定加算Ⅱ",IF(OR(AH61=3,AH62=2,AH63=2),"特定加算なし","")))),"")</f>
        <v>特定加算Ⅱ</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0.13700000000000001</v>
      </c>
      <c r="H50" s="1157"/>
      <c r="I50" s="1157"/>
      <c r="J50" s="1157"/>
      <c r="K50" s="1158"/>
      <c r="L50" s="1156">
        <f>IFERROR(VLOOKUP(Y5,【参考】数式用!$A$5:$J$27,MATCH(L49,【参考】数式用!$B$4:$J$4,0)+1,0),"")</f>
        <v>4.2000000000000003E-2</v>
      </c>
      <c r="M50" s="1157"/>
      <c r="N50" s="1157"/>
      <c r="O50" s="1157"/>
      <c r="P50" s="1159"/>
      <c r="Q50" s="1160">
        <f>IFERROR(VLOOKUP(Y5,【参考】数式用!$A$5:$J$27,MATCH(Q49,【参考】数式用!$B$4:$J$4,0)+1,0),"")</f>
        <v>2.4E-2</v>
      </c>
      <c r="R50" s="1157"/>
      <c r="S50" s="1157"/>
      <c r="T50" s="1157"/>
      <c r="U50" s="1159"/>
      <c r="V50" s="1111">
        <f>SUM(G50,L50,Q50)</f>
        <v>0.20300000000000001</v>
      </c>
      <c r="W50" s="1112"/>
      <c r="X50" s="1112"/>
      <c r="Y50" s="1112"/>
      <c r="Z50" s="1112"/>
      <c r="AA50" s="1068"/>
      <c r="AB50" s="1068"/>
      <c r="AC50" s="1161">
        <f>IFERROR(VLOOKUP(Y5,【参考】数式用!$A$5:$AB$27,MATCH(AC49,【参考】数式用!$B$4:$AB$4,0)+1,FALSE),"")</f>
        <v>0.224</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f>IFERROR(ROUNDDOWN(ROUND(AM5*G50,0)*P5,0)*H53,"")</f>
        <v>577866</v>
      </c>
      <c r="H51" s="1130"/>
      <c r="I51" s="1130"/>
      <c r="J51" s="1130"/>
      <c r="K51" s="148" t="s">
        <v>2289</v>
      </c>
      <c r="L51" s="1129">
        <f>IFERROR(ROUNDDOWN(ROUND(AM5*L50,0)*P5,0)*H53,"")</f>
        <v>177156</v>
      </c>
      <c r="M51" s="1130"/>
      <c r="N51" s="1130"/>
      <c r="O51" s="1130"/>
      <c r="P51" s="148" t="s">
        <v>2289</v>
      </c>
      <c r="Q51" s="1129">
        <f>IFERROR(ROUNDDOWN(ROUND(AM5*Q50,0)*P5,0)*H53,"")</f>
        <v>101232</v>
      </c>
      <c r="R51" s="1130"/>
      <c r="S51" s="1130"/>
      <c r="T51" s="1130"/>
      <c r="U51" s="149" t="s">
        <v>2289</v>
      </c>
      <c r="V51" s="1136">
        <f>IFERROR(SUM(G51,L51,Q51),"")</f>
        <v>856254</v>
      </c>
      <c r="W51" s="1137"/>
      <c r="X51" s="1137"/>
      <c r="Y51" s="1137"/>
      <c r="Z51" s="150" t="s">
        <v>2289</v>
      </c>
      <c r="AB51" s="151"/>
      <c r="AC51" s="1129">
        <f>IFERROR(ROUNDDOWN(ROUND(AM5*AC50,0)*P5,0)*AD53,"")</f>
        <v>4724160</v>
      </c>
      <c r="AD51" s="1130"/>
      <c r="AE51" s="1130"/>
      <c r="AF51" s="1130"/>
      <c r="AG51" s="1130"/>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(288,933円/月)</v>
      </c>
      <c r="H52" s="1072"/>
      <c r="I52" s="1072"/>
      <c r="J52" s="1072"/>
      <c r="K52" s="1072"/>
      <c r="L52" s="1072" t="str">
        <f>IFERROR("("&amp;TEXT(L51/H53,"#,##0円")&amp;"/月)","")</f>
        <v>(88,578円/月)</v>
      </c>
      <c r="M52" s="1072"/>
      <c r="N52" s="1072"/>
      <c r="O52" s="1072"/>
      <c r="P52" s="1072"/>
      <c r="Q52" s="1072" t="str">
        <f>IFERROR("("&amp;TEXT(Q51/H53,"#,##0円")&amp;"/月)","")</f>
        <v>(50,616円/月)</v>
      </c>
      <c r="R52" s="1072"/>
      <c r="S52" s="1072"/>
      <c r="T52" s="1072"/>
      <c r="U52" s="1072"/>
      <c r="V52" s="1072" t="str">
        <f>IFERROR("("&amp;TEXT(V51/H53,"#,##0円")&amp;"/月)","")</f>
        <v>(428,127円/月)</v>
      </c>
      <c r="W52" s="1072"/>
      <c r="X52" s="1072"/>
      <c r="Y52" s="1072"/>
      <c r="Z52" s="1072"/>
      <c r="AB52" s="151"/>
      <c r="AC52" s="1131" t="str">
        <f>IFERROR("("&amp;TEXT(AC51/AD53,"#,##0円")&amp;"/月)","")</f>
        <v>(472,416円/月)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6" ht="16"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6" customHeight="1">
      <c r="U58" s="1033" t="s">
        <v>2204</v>
      </c>
      <c r="V58" s="1033"/>
      <c r="W58" s="1033"/>
      <c r="X58" s="1033"/>
      <c r="Y58" s="1033"/>
      <c r="Z58" s="252">
        <f>IF(AND(B9&lt;&gt;"処遇加算なし",F15=4),IF(V24="✓",1,IF(V25="✓",2,IF(V26="✓",3,""))),"")</f>
        <v>1</v>
      </c>
      <c r="AA58" s="245"/>
      <c r="AB58" s="249"/>
      <c r="AC58" s="1033" t="s">
        <v>2204</v>
      </c>
      <c r="AD58" s="1033"/>
      <c r="AE58" s="1033"/>
      <c r="AF58" s="1033"/>
      <c r="AG58" s="1033"/>
      <c r="AH58" s="170">
        <v>1</v>
      </c>
      <c r="AI58" s="253"/>
      <c r="AJ58" s="249"/>
      <c r="AK58" s="1033" t="s">
        <v>2204</v>
      </c>
      <c r="AL58" s="1033"/>
      <c r="AM58" s="1033"/>
      <c r="AN58" s="1033"/>
      <c r="AO58" s="1033"/>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6" customHeight="1">
      <c r="U59" s="1033" t="s">
        <v>2205</v>
      </c>
      <c r="V59" s="1033"/>
      <c r="W59" s="1033"/>
      <c r="X59" s="1033"/>
      <c r="Y59" s="1033"/>
      <c r="Z59" s="252">
        <f>IF(AND(B9&lt;&gt;"処遇加算なし",F15=4),IF(V28="✓",1,IF(V29="✓",2,IF(V30="✓",3,""))),"")</f>
        <v>1</v>
      </c>
      <c r="AA59" s="245"/>
      <c r="AB59" s="249"/>
      <c r="AC59" s="1033" t="s">
        <v>2205</v>
      </c>
      <c r="AD59" s="1033"/>
      <c r="AE59" s="1033"/>
      <c r="AF59" s="1033"/>
      <c r="AG59" s="1033"/>
      <c r="AH59" s="170">
        <v>1</v>
      </c>
      <c r="AI59" s="253"/>
      <c r="AJ59" s="249"/>
      <c r="AK59" s="1033" t="s">
        <v>2205</v>
      </c>
      <c r="AL59" s="1033"/>
      <c r="AM59" s="1033"/>
      <c r="AN59" s="1033"/>
      <c r="AO59" s="1033"/>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6" customHeight="1">
      <c r="U60" s="1033" t="s">
        <v>2206</v>
      </c>
      <c r="V60" s="1033"/>
      <c r="W60" s="1033"/>
      <c r="X60" s="1033"/>
      <c r="Y60" s="1033"/>
      <c r="Z60" s="252">
        <f>IF(AND(B9&lt;&gt;"処遇加算なし",F15=4),IF(V32="✓",1,IF(V33="✓",2,"")),"")</f>
        <v>1</v>
      </c>
      <c r="AA60" s="245"/>
      <c r="AB60" s="249"/>
      <c r="AC60" s="1033" t="s">
        <v>2206</v>
      </c>
      <c r="AD60" s="1033"/>
      <c r="AE60" s="1033"/>
      <c r="AF60" s="1033"/>
      <c r="AG60" s="1033"/>
      <c r="AH60" s="170">
        <v>1</v>
      </c>
      <c r="AI60" s="253"/>
      <c r="AJ60" s="249"/>
      <c r="AK60" s="1033" t="s">
        <v>2206</v>
      </c>
      <c r="AL60" s="1033"/>
      <c r="AM60" s="1033"/>
      <c r="AN60" s="1033"/>
      <c r="AO60" s="1033"/>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6" customHeight="1">
      <c r="U61" s="1033" t="s">
        <v>2207</v>
      </c>
      <c r="V61" s="1033"/>
      <c r="W61" s="1033"/>
      <c r="X61" s="1033"/>
      <c r="Y61" s="1033"/>
      <c r="Z61" s="252">
        <f>IF(AND(B9&lt;&gt;"処遇加算なし",F15=4),IF(V36="✓",1,IF(V37="✓",2,"")),"")</f>
        <v>1</v>
      </c>
      <c r="AA61" s="245"/>
      <c r="AB61" s="249"/>
      <c r="AC61" s="1033" t="s">
        <v>2207</v>
      </c>
      <c r="AD61" s="1033"/>
      <c r="AE61" s="1033"/>
      <c r="AF61" s="1033"/>
      <c r="AG61" s="1033"/>
      <c r="AH61" s="170">
        <v>1</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6" customHeight="1">
      <c r="U62" s="1033" t="s">
        <v>2208</v>
      </c>
      <c r="V62" s="1033"/>
      <c r="W62" s="1033"/>
      <c r="X62" s="1033"/>
      <c r="Y62" s="1033"/>
      <c r="Z62" s="252">
        <f>IF(AND(B9&lt;&gt;"処遇加算なし",F15=4),IF(V40="✓",1,IF(V41="✓",2,"")),"")</f>
        <v>2</v>
      </c>
      <c r="AA62" s="245"/>
      <c r="AB62" s="249"/>
      <c r="AC62" s="1033" t="s">
        <v>2208</v>
      </c>
      <c r="AD62" s="1033"/>
      <c r="AE62" s="1033"/>
      <c r="AF62" s="1033"/>
      <c r="AG62" s="1033"/>
      <c r="AH62" s="170">
        <v>2</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6"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SUM('別紙様式6-2 事業所個票１'!BU51)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buwdZxbcbCNUn1LgswxtAbGdLuWygSYypcHuhmpvQzF2Y8g2jPoum5eMgF6Fzb8cTAH53WymqToW5qxqX1MnFA==" saltValue="JYQ0m+HeUQUU5gwU3q9O6A=="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L52:P5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L51:O51"/>
    <mergeCell ref="Q51:T51"/>
    <mergeCell ref="V51:Y51"/>
    <mergeCell ref="L49:P49"/>
    <mergeCell ref="Q49:U49"/>
    <mergeCell ref="V49:Z49"/>
    <mergeCell ref="W25:Z25"/>
    <mergeCell ref="AD25:AH25"/>
    <mergeCell ref="B18:S20"/>
    <mergeCell ref="B10:F11"/>
    <mergeCell ref="G10:K11"/>
    <mergeCell ref="L10:P11"/>
    <mergeCell ref="Q10:S11"/>
    <mergeCell ref="AC20:AH20"/>
    <mergeCell ref="B15:C15"/>
    <mergeCell ref="Q15:R15"/>
    <mergeCell ref="V15:Z16"/>
    <mergeCell ref="B13:S14"/>
    <mergeCell ref="H15:J15"/>
    <mergeCell ref="W24:Z24"/>
    <mergeCell ref="AA24:AB26"/>
    <mergeCell ref="AD24:AH24"/>
    <mergeCell ref="B24:F26"/>
    <mergeCell ref="G5:I5"/>
    <mergeCell ref="J5:L5"/>
    <mergeCell ref="M5:O5"/>
    <mergeCell ref="P5:R5"/>
    <mergeCell ref="S5:X5"/>
    <mergeCell ref="Q9:S9"/>
    <mergeCell ref="B8:S8"/>
    <mergeCell ref="B9:F9"/>
    <mergeCell ref="G9:K9"/>
    <mergeCell ref="L9:P9"/>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B36:F38"/>
    <mergeCell ref="B32:F34"/>
    <mergeCell ref="B28:F30"/>
    <mergeCell ref="B40:F42"/>
    <mergeCell ref="G40:T42"/>
    <mergeCell ref="W26:Z26"/>
    <mergeCell ref="W29:Z29"/>
    <mergeCell ref="W30:Z30"/>
    <mergeCell ref="W28:Z28"/>
    <mergeCell ref="W36:Z36"/>
    <mergeCell ref="W32:Z32"/>
    <mergeCell ref="G32:T34"/>
    <mergeCell ref="W37:Z37"/>
    <mergeCell ref="AA28:AB30"/>
    <mergeCell ref="AD28:AH28"/>
    <mergeCell ref="G36:T38"/>
    <mergeCell ref="W33:Z33"/>
    <mergeCell ref="AD33:AH33"/>
    <mergeCell ref="AD34:AH34"/>
    <mergeCell ref="AS63:AV63"/>
    <mergeCell ref="AS56:AV56"/>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139700</xdr:colOff>
                    <xdr:row>20</xdr:row>
                    <xdr:rowOff>19050</xdr:rowOff>
                  </from>
                  <to>
                    <xdr:col>29</xdr:col>
                    <xdr:colOff>120650</xdr:colOff>
                    <xdr:row>21</xdr:row>
                    <xdr:rowOff>12700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139700</xdr:colOff>
                    <xdr:row>21</xdr:row>
                    <xdr:rowOff>12700</xdr:rowOff>
                  </from>
                  <to>
                    <xdr:col>29</xdr:col>
                    <xdr:colOff>120650</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6350</xdr:rowOff>
                  </from>
                  <to>
                    <xdr:col>29</xdr:col>
                    <xdr:colOff>114300</xdr:colOff>
                    <xdr:row>23</xdr:row>
                    <xdr:rowOff>222250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12700</xdr:rowOff>
                  </from>
                  <to>
                    <xdr:col>29</xdr:col>
                    <xdr:colOff>114300</xdr:colOff>
                    <xdr:row>28</xdr:row>
                    <xdr:rowOff>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6350</xdr:rowOff>
                  </from>
                  <to>
                    <xdr:col>29</xdr:col>
                    <xdr:colOff>114300</xdr:colOff>
                    <xdr:row>32</xdr:row>
                    <xdr:rowOff>12700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6350</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12700</xdr:rowOff>
                  </from>
                  <to>
                    <xdr:col>37</xdr:col>
                    <xdr:colOff>114300</xdr:colOff>
                    <xdr:row>44</xdr:row>
                    <xdr:rowOff>177800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139700</xdr:colOff>
                    <xdr:row>39</xdr:row>
                    <xdr:rowOff>0</xdr:rowOff>
                  </from>
                  <to>
                    <xdr:col>37</xdr:col>
                    <xdr:colOff>31750</xdr:colOff>
                    <xdr:row>39</xdr:row>
                    <xdr:rowOff>215900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139700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6350</xdr:rowOff>
                  </from>
                  <to>
                    <xdr:col>37</xdr:col>
                    <xdr:colOff>114300</xdr:colOff>
                    <xdr:row>27</xdr:row>
                    <xdr:rowOff>215900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25400</xdr:rowOff>
                  </from>
                  <to>
                    <xdr:col>37</xdr:col>
                    <xdr:colOff>114300</xdr:colOff>
                    <xdr:row>28</xdr:row>
                    <xdr:rowOff>215900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254000</xdr:rowOff>
                  </from>
                  <to>
                    <xdr:col>37</xdr:col>
                    <xdr:colOff>101600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139700</xdr:rowOff>
                  </from>
                  <to>
                    <xdr:col>29</xdr:col>
                    <xdr:colOff>31750</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146050</xdr:colOff>
                    <xdr:row>40</xdr:row>
                    <xdr:rowOff>254000</xdr:rowOff>
                  </from>
                  <to>
                    <xdr:col>28</xdr:col>
                    <xdr:colOff>158750</xdr:colOff>
                    <xdr:row>42</xdr:row>
                    <xdr:rowOff>31750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146050</xdr:colOff>
                    <xdr:row>36</xdr:row>
                    <xdr:rowOff>241300</xdr:rowOff>
                  </from>
                  <to>
                    <xdr:col>37</xdr:col>
                    <xdr:colOff>127000</xdr:colOff>
                    <xdr:row>38</xdr:row>
                    <xdr:rowOff>6350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50800</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6350</xdr:rowOff>
                  </from>
                  <to>
                    <xdr:col>37</xdr:col>
                    <xdr:colOff>114300</xdr:colOff>
                    <xdr:row>31</xdr:row>
                    <xdr:rowOff>190500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241300</xdr:rowOff>
                  </from>
                  <to>
                    <xdr:col>37</xdr:col>
                    <xdr:colOff>101600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057" t="s">
        <v>2423</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1334567891</v>
      </c>
      <c r="C5" s="1080"/>
      <c r="D5" s="1080"/>
      <c r="E5" s="1080"/>
      <c r="F5" s="1080"/>
      <c r="G5" s="1081" t="s">
        <v>4</v>
      </c>
      <c r="H5" s="1081"/>
      <c r="I5" s="1081"/>
      <c r="J5" s="1082" t="s">
        <v>5</v>
      </c>
      <c r="K5" s="1082"/>
      <c r="L5" s="1082"/>
      <c r="M5" s="1083" t="s">
        <v>6</v>
      </c>
      <c r="N5" s="1083"/>
      <c r="O5" s="1083"/>
      <c r="P5" s="1084">
        <f>IF(Y5="","",IFERROR(INDEX(【参考】数式用3!$G$3:$I$451,MATCH(M5,【参考】数式用3!$F$3:$F$451,0),MATCH(VLOOKUP(Y5,【参考】数式用3!$J$2:$K$26,2,FALSE),【参考】数式用3!$G$2:$I$2,0)),10))</f>
        <v>10.9</v>
      </c>
      <c r="Q5" s="1085"/>
      <c r="R5" s="1085"/>
      <c r="S5" s="1086" t="s">
        <v>2431</v>
      </c>
      <c r="T5" s="1087"/>
      <c r="U5" s="1087"/>
      <c r="V5" s="1087"/>
      <c r="W5" s="1087"/>
      <c r="X5" s="1088"/>
      <c r="Y5" s="1070" t="s">
        <v>281</v>
      </c>
      <c r="Z5" s="1070"/>
      <c r="AA5" s="1070"/>
      <c r="AB5" s="1070"/>
      <c r="AC5" s="1070"/>
      <c r="AD5" s="1070"/>
      <c r="AE5" s="1038">
        <v>385000</v>
      </c>
      <c r="AF5" s="1039"/>
      <c r="AG5" s="1039"/>
      <c r="AH5" s="1040"/>
      <c r="AI5" s="1038">
        <v>80000</v>
      </c>
      <c r="AJ5" s="1039"/>
      <c r="AK5" s="1039"/>
      <c r="AL5" s="1040"/>
      <c r="AM5" s="1041">
        <f>AE5-AI5</f>
        <v>305000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新加算Ⅱ</v>
      </c>
      <c r="W8" s="1052"/>
      <c r="X8" s="1052"/>
      <c r="Y8" s="1052"/>
      <c r="Z8" s="1053"/>
      <c r="AA8" s="1034"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4" t="s">
        <v>267</v>
      </c>
      <c r="C9" s="1095"/>
      <c r="D9" s="1095"/>
      <c r="E9" s="1095"/>
      <c r="F9" s="1096"/>
      <c r="G9" s="1097" t="s">
        <v>13</v>
      </c>
      <c r="H9" s="1098"/>
      <c r="I9" s="1098"/>
      <c r="J9" s="1098"/>
      <c r="K9" s="1099"/>
      <c r="L9" s="1100" t="s">
        <v>15</v>
      </c>
      <c r="M9" s="1101"/>
      <c r="N9" s="1101"/>
      <c r="O9" s="1101"/>
      <c r="P9" s="1102"/>
      <c r="Q9" s="1089" t="s">
        <v>2200</v>
      </c>
      <c r="R9" s="1090"/>
      <c r="S9" s="1090"/>
      <c r="T9" s="998"/>
      <c r="U9" s="999"/>
      <c r="V9" s="1054">
        <f>IFERROR(VLOOKUP(Y5,【参考】数式用!$A$5:$AB$27,MATCH(V8,【参考】数式用!$B$4:$AB$4,0)+1,FALSE),"")</f>
        <v>8.9999999999999983E-2</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4.2999999999999997E-2</v>
      </c>
      <c r="C10" s="1106"/>
      <c r="D10" s="1106"/>
      <c r="E10" s="1106"/>
      <c r="F10" s="1107"/>
      <c r="G10" s="1105">
        <f>IFERROR(VLOOKUP(Y5,【参考】数式用!$A$5:$J$27,MATCH(G9,【参考】数式用!$B$4:$J$4,0)+1,0),"")</f>
        <v>0</v>
      </c>
      <c r="H10" s="1106"/>
      <c r="I10" s="1106"/>
      <c r="J10" s="1106"/>
      <c r="K10" s="1107"/>
      <c r="L10" s="1105">
        <f>IFERROR(VLOOKUP(Y5,【参考】数式用!$A$5:$J$27,MATCH(L9,【参考】数式用!$B$4:$J$4,0)+1,0),"")</f>
        <v>1.0999999999999999E-2</v>
      </c>
      <c r="M10" s="1106"/>
      <c r="N10" s="1106"/>
      <c r="O10" s="1106"/>
      <c r="P10" s="1107"/>
      <c r="Q10" s="1111">
        <f>SUM(B10,G10,L10)</f>
        <v>5.3999999999999992E-2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新加算Ⅲ</v>
      </c>
      <c r="W11" s="1060"/>
      <c r="X11" s="1060"/>
      <c r="Y11" s="1060"/>
      <c r="Z11" s="1060"/>
      <c r="AA11" s="1034" t="str">
        <f>IFERROR(VLOOKUP(AS1,【参考】数式用2!E6:L23,6,FALSE),"")</f>
        <v>キャリアパス要件Ⅲを「R6年度中の対応の誓約」で満たし、４月から旧処遇加算Ⅰを算定可。その場合、６月以降は自然と新加算Ⅲに移行可能。</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7.9999999999999988E-2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新加算Ⅳ</v>
      </c>
      <c r="W14" s="1060"/>
      <c r="X14" s="1060"/>
      <c r="Y14" s="1060"/>
      <c r="Z14" s="1060"/>
      <c r="AA14" s="1044"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f>IFERROR(VLOOKUP(Y5,【参考】数式用!$A$5:$AB$27,MATCH(V14,【参考】数式用!$B$4:$AB$4,0)+1,FALSE),"")</f>
        <v>6.3999999999999987E-2</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3"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49999999999999"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19" t="s">
        <v>2223</v>
      </c>
      <c r="C40" s="1019"/>
      <c r="D40" s="1019"/>
      <c r="E40" s="1019"/>
      <c r="F40" s="1019"/>
      <c r="G40" s="1029" t="str">
        <f>IFERROR(VLOOKUP(Y5,【参考】数式用!AS5:AT27,2,0),"")</f>
        <v>　サービス提供体制強化加算ⅠまたはⅡを算定する。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v>
      </c>
      <c r="W41" s="1012" t="s">
        <v>17</v>
      </c>
      <c r="X41" s="1013"/>
      <c r="Y41" s="1013"/>
      <c r="Z41" s="1014"/>
      <c r="AA41" s="998"/>
      <c r="AB41" s="999"/>
      <c r="AC41" s="234" t="s">
        <v>90</v>
      </c>
      <c r="AD41" s="1133" t="s">
        <v>2271</v>
      </c>
      <c r="AE41" s="1134"/>
      <c r="AF41" s="1134"/>
      <c r="AG41" s="1134"/>
      <c r="AH41" s="1135"/>
      <c r="AI41" s="998"/>
      <c r="AJ41" s="999"/>
      <c r="AK41" s="234" t="s">
        <v>90</v>
      </c>
      <c r="AL41" s="1133" t="s">
        <v>2271</v>
      </c>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
      </c>
      <c r="BB48" s="1007"/>
      <c r="BC48" s="1007"/>
      <c r="BD48" s="1007"/>
      <c r="BE48" s="1008" t="str">
        <f>AS48&amp;AW48&amp;BA48</f>
        <v>処遇加算Ⅰ特定加算Ⅱ</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処遇加算Ⅰ</v>
      </c>
      <c r="H49" s="1139"/>
      <c r="I49" s="1139"/>
      <c r="J49" s="1139"/>
      <c r="K49" s="1165"/>
      <c r="L49" s="1138" t="str">
        <f>IFERROR(IF(G9="","",IF(AND(OR(AH61=1,AH61=2),AH62=1,AH63=1),"特定加算Ⅰ",IF(AND(OR(AH61=1,AH61=2),AH62=2,AH63=1),"特定加算Ⅱ",IF(OR(AH61=3,AH62=2,AH63=2),"特定加算なし","")))),"")</f>
        <v>特定加算Ⅱ</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5.8999999999999997E-2</v>
      </c>
      <c r="H50" s="1157"/>
      <c r="I50" s="1157"/>
      <c r="J50" s="1157"/>
      <c r="K50" s="1158"/>
      <c r="L50" s="1156">
        <f>IFERROR(VLOOKUP(Y5,【参考】数式用!$A$5:$J$27,MATCH(L49,【参考】数式用!$B$4:$J$4,0)+1,0),"")</f>
        <v>0.01</v>
      </c>
      <c r="M50" s="1157"/>
      <c r="N50" s="1157"/>
      <c r="O50" s="1157"/>
      <c r="P50" s="1159"/>
      <c r="Q50" s="1160">
        <f>IFERROR(VLOOKUP(Y5,【参考】数式用!$A$5:$J$27,MATCH(Q49,【参考】数式用!$B$4:$J$4,0)+1,0),"")</f>
        <v>1.0999999999999999E-2</v>
      </c>
      <c r="R50" s="1157"/>
      <c r="S50" s="1157"/>
      <c r="T50" s="1157"/>
      <c r="U50" s="1159"/>
      <c r="V50" s="1111">
        <f>SUM(G50,L50,Q50)</f>
        <v>7.9999999999999988E-2</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f>IFERROR(ROUNDDOWN(ROUND(AM5*G50,0)*P5,0)*H53,"")</f>
        <v>392290</v>
      </c>
      <c r="H51" s="1130"/>
      <c r="I51" s="1130"/>
      <c r="J51" s="1130"/>
      <c r="K51" s="148" t="s">
        <v>2289</v>
      </c>
      <c r="L51" s="1129">
        <f>IFERROR(ROUNDDOWN(ROUND(AM5*L50,0)*P5,0)*H53,"")</f>
        <v>66490</v>
      </c>
      <c r="M51" s="1130"/>
      <c r="N51" s="1130"/>
      <c r="O51" s="1130"/>
      <c r="P51" s="148" t="s">
        <v>2289</v>
      </c>
      <c r="Q51" s="1129">
        <f>IFERROR(ROUNDDOWN(ROUND(AM5*Q50,0)*P5,0)*H53,"")</f>
        <v>73138</v>
      </c>
      <c r="R51" s="1130"/>
      <c r="S51" s="1130"/>
      <c r="T51" s="1130"/>
      <c r="U51" s="149" t="s">
        <v>2289</v>
      </c>
      <c r="V51" s="1136">
        <f>IFERROR(SUM(G51,L51,Q51),"")</f>
        <v>531918</v>
      </c>
      <c r="W51" s="1137"/>
      <c r="X51" s="1137"/>
      <c r="Y51" s="1137"/>
      <c r="Z51" s="150" t="s">
        <v>2289</v>
      </c>
      <c r="AB51" s="151"/>
      <c r="AC51" s="1129" t="str">
        <f>IFERROR(ROUNDDOWN(ROUND(AM5*AC50,0)*P5,0)*AD53,"")</f>
        <v/>
      </c>
      <c r="AD51" s="1130"/>
      <c r="AE51" s="1130"/>
      <c r="AF51" s="1130"/>
      <c r="AG51" s="1130"/>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t="str">
        <f>IFERROR(ROUNDDOWN(ROUND(AM5*(AC50-Q10),0)*P5,0)*AD53,"")</f>
        <v/>
      </c>
      <c r="BF51" s="1010"/>
      <c r="BG51" s="1010"/>
      <c r="BH51" s="1010"/>
      <c r="BI51" s="1010">
        <f>SUM(AS51:BH51)</f>
        <v>172874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(196,145円/月)</v>
      </c>
      <c r="H52" s="1072"/>
      <c r="I52" s="1072"/>
      <c r="J52" s="1072"/>
      <c r="K52" s="1072"/>
      <c r="L52" s="1072" t="str">
        <f>IFERROR("("&amp;TEXT(L51/H53,"#,##0円")&amp;"/月)","")</f>
        <v>(33,245円/月)</v>
      </c>
      <c r="M52" s="1072"/>
      <c r="N52" s="1072"/>
      <c r="O52" s="1072"/>
      <c r="P52" s="1072"/>
      <c r="Q52" s="1072" t="str">
        <f>IFERROR("("&amp;TEXT(Q51/H53,"#,##0円")&amp;"/月)","")</f>
        <v>(36,569円/月)</v>
      </c>
      <c r="R52" s="1072"/>
      <c r="S52" s="1072"/>
      <c r="T52" s="1072"/>
      <c r="U52" s="1072"/>
      <c r="V52" s="1072" t="str">
        <f>IFERROR("("&amp;TEXT(V51/H53,"#,##0円")&amp;"/月)","")</f>
        <v>(265,959円/月)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6" ht="16"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6" customHeight="1">
      <c r="U58" s="1033" t="s">
        <v>2204</v>
      </c>
      <c r="V58" s="1033"/>
      <c r="W58" s="1033"/>
      <c r="X58" s="1033"/>
      <c r="Y58" s="1033"/>
      <c r="Z58" s="527">
        <f>IF(AND(B9&lt;&gt;"処遇加算なし",F15=4),IF(V24="✓",1,IF(V25="✓",2,IF(V26="✓",3,""))),"")</f>
        <v>1</v>
      </c>
      <c r="AA58" s="245"/>
      <c r="AB58" s="249"/>
      <c r="AC58" s="1033" t="s">
        <v>2204</v>
      </c>
      <c r="AD58" s="1033"/>
      <c r="AE58" s="1033"/>
      <c r="AF58" s="1033"/>
      <c r="AG58" s="1033"/>
      <c r="AH58" s="170">
        <v>1</v>
      </c>
      <c r="AI58" s="253"/>
      <c r="AJ58" s="249"/>
      <c r="AK58" s="1033" t="s">
        <v>2204</v>
      </c>
      <c r="AL58" s="1033"/>
      <c r="AM58" s="1033"/>
      <c r="AN58" s="1033"/>
      <c r="AO58" s="1033"/>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6" customHeight="1">
      <c r="U59" s="1033" t="s">
        <v>2205</v>
      </c>
      <c r="V59" s="1033"/>
      <c r="W59" s="1033"/>
      <c r="X59" s="1033"/>
      <c r="Y59" s="1033"/>
      <c r="Z59" s="527">
        <f>IF(AND(B9&lt;&gt;"処遇加算なし",F15=4),IF(V28="✓",1,IF(V29="✓",2,IF(V30="✓",3,""))),"")</f>
        <v>1</v>
      </c>
      <c r="AA59" s="245"/>
      <c r="AB59" s="249"/>
      <c r="AC59" s="1033" t="s">
        <v>2205</v>
      </c>
      <c r="AD59" s="1033"/>
      <c r="AE59" s="1033"/>
      <c r="AF59" s="1033"/>
      <c r="AG59" s="1033"/>
      <c r="AH59" s="170">
        <v>1</v>
      </c>
      <c r="AI59" s="253"/>
      <c r="AJ59" s="249"/>
      <c r="AK59" s="1033" t="s">
        <v>2205</v>
      </c>
      <c r="AL59" s="1033"/>
      <c r="AM59" s="1033"/>
      <c r="AN59" s="1033"/>
      <c r="AO59" s="1033"/>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6" customHeight="1">
      <c r="U60" s="1033" t="s">
        <v>2206</v>
      </c>
      <c r="V60" s="1033"/>
      <c r="W60" s="1033"/>
      <c r="X60" s="1033"/>
      <c r="Y60" s="1033"/>
      <c r="Z60" s="527">
        <f>IF(AND(B9&lt;&gt;"処遇加算なし",F15=4),IF(V32="✓",1,IF(V33="✓",2,"")),"")</f>
        <v>2</v>
      </c>
      <c r="AA60" s="245"/>
      <c r="AB60" s="249"/>
      <c r="AC60" s="1033" t="s">
        <v>2206</v>
      </c>
      <c r="AD60" s="1033"/>
      <c r="AE60" s="1033"/>
      <c r="AF60" s="1033"/>
      <c r="AG60" s="1033"/>
      <c r="AH60" s="170">
        <v>2</v>
      </c>
      <c r="AI60" s="253"/>
      <c r="AJ60" s="249"/>
      <c r="AK60" s="1033" t="s">
        <v>2206</v>
      </c>
      <c r="AL60" s="1033"/>
      <c r="AM60" s="1033"/>
      <c r="AN60" s="1033"/>
      <c r="AO60" s="1033"/>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6" customHeight="1">
      <c r="U61" s="1033" t="s">
        <v>2207</v>
      </c>
      <c r="V61" s="1033"/>
      <c r="W61" s="1033"/>
      <c r="X61" s="1033"/>
      <c r="Y61" s="1033"/>
      <c r="Z61" s="527">
        <f>IF(AND(B9&lt;&gt;"処遇加算なし",F15=4),IF(V36="✓",1,IF(V37="✓",2,"")),"")</f>
        <v>2</v>
      </c>
      <c r="AA61" s="245"/>
      <c r="AB61" s="249"/>
      <c r="AC61" s="1033" t="s">
        <v>2207</v>
      </c>
      <c r="AD61" s="1033"/>
      <c r="AE61" s="1033"/>
      <c r="AF61" s="1033"/>
      <c r="AG61" s="1033"/>
      <c r="AH61" s="170">
        <v>1</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6" customHeight="1">
      <c r="U62" s="1033" t="s">
        <v>2208</v>
      </c>
      <c r="V62" s="1033"/>
      <c r="W62" s="1033"/>
      <c r="X62" s="1033"/>
      <c r="Y62" s="1033"/>
      <c r="Z62" s="527">
        <f>IF(AND(B9&lt;&gt;"処遇加算なし",F15=4),IF(V40="✓",1,IF(V41="✓",2,"")),"")</f>
        <v>2</v>
      </c>
      <c r="AA62" s="245"/>
      <c r="AB62" s="249"/>
      <c r="AC62" s="1033" t="s">
        <v>2208</v>
      </c>
      <c r="AD62" s="1033"/>
      <c r="AE62" s="1033"/>
      <c r="AF62" s="1033"/>
      <c r="AG62" s="1033"/>
      <c r="AH62" s="170">
        <v>2</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6"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SUM(事業所個票２!BU51)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fQwYunmiExOcMwHFImqe/v6S0R1xyg0XGB8dbdihLaZBgbhs4y2fEK2NPNaxfmZT+wvGu2M8YGPphkhfwFRxnQ==" saltValue="BTuC2VRl8k1P7aa8SLRXN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50800</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146050</xdr:colOff>
                    <xdr:row>36</xdr:row>
                    <xdr:rowOff>241300</xdr:rowOff>
                  </from>
                  <to>
                    <xdr:col>37</xdr:col>
                    <xdr:colOff>127000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057" t="s">
        <v>2432</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1334567892</v>
      </c>
      <c r="C5" s="1080"/>
      <c r="D5" s="1080"/>
      <c r="E5" s="1080"/>
      <c r="F5" s="1080"/>
      <c r="G5" s="1081" t="s">
        <v>2436</v>
      </c>
      <c r="H5" s="1081"/>
      <c r="I5" s="1081"/>
      <c r="J5" s="1082" t="s">
        <v>5</v>
      </c>
      <c r="K5" s="1082"/>
      <c r="L5" s="1082"/>
      <c r="M5" s="1083" t="s">
        <v>6</v>
      </c>
      <c r="N5" s="1083"/>
      <c r="O5" s="1083"/>
      <c r="P5" s="1084">
        <f>IF(Y5="","",IFERROR(INDEX(【参考】数式用3!$G$3:$I$451,MATCH(M5,【参考】数式用3!$F$3:$F$451,0),MATCH(VLOOKUP(Y5,【参考】数式用3!$J$2:$K$26,2,FALSE),【参考】数式用3!$G$2:$I$2,0)),10))</f>
        <v>10.9</v>
      </c>
      <c r="Q5" s="1085"/>
      <c r="R5" s="1085"/>
      <c r="S5" s="1086" t="s">
        <v>2435</v>
      </c>
      <c r="T5" s="1087"/>
      <c r="U5" s="1087"/>
      <c r="V5" s="1087"/>
      <c r="W5" s="1087"/>
      <c r="X5" s="1088"/>
      <c r="Y5" s="1070" t="s">
        <v>284</v>
      </c>
      <c r="Z5" s="1070"/>
      <c r="AA5" s="1070"/>
      <c r="AB5" s="1070"/>
      <c r="AC5" s="1070"/>
      <c r="AD5" s="1070"/>
      <c r="AE5" s="1038">
        <v>325000</v>
      </c>
      <c r="AF5" s="1039"/>
      <c r="AG5" s="1039"/>
      <c r="AH5" s="1040"/>
      <c r="AI5" s="1038">
        <v>0</v>
      </c>
      <c r="AJ5" s="1039"/>
      <c r="AK5" s="1039"/>
      <c r="AL5" s="1040"/>
      <c r="AM5" s="1041">
        <f>AE5-AI5</f>
        <v>325000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533">
        <v>10</v>
      </c>
      <c r="G15" s="530" t="s">
        <v>2284</v>
      </c>
      <c r="H15" s="1115" t="s">
        <v>2285</v>
      </c>
      <c r="I15" s="1115"/>
      <c r="J15" s="1128"/>
      <c r="K15" s="147">
        <v>7</v>
      </c>
      <c r="L15" s="530" t="s">
        <v>2283</v>
      </c>
      <c r="M15" s="147">
        <v>3</v>
      </c>
      <c r="N15" s="530" t="s">
        <v>2284</v>
      </c>
      <c r="O15" s="530" t="s">
        <v>2286</v>
      </c>
      <c r="P15" s="204">
        <f>(K15*12+M15)-(D15*12+F15)+1</f>
        <v>6</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3"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
      </c>
      <c r="AD20" s="1078"/>
      <c r="AE20" s="1078"/>
      <c r="AF20" s="1078"/>
      <c r="AG20" s="1078"/>
      <c r="AH20" s="1078"/>
      <c r="AI20" s="191"/>
      <c r="AJ20" s="191"/>
      <c r="AK20" s="1078" t="str">
        <f>IF(OR(F15=4,F15=5),"R6.6","R"&amp;D15&amp;"."&amp;F15)&amp;"～R"&amp;K15&amp;"."&amp;M15</f>
        <v>R6.10～R7.3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19" t="s">
        <v>2223</v>
      </c>
      <c r="C40" s="1019"/>
      <c r="D40" s="1019"/>
      <c r="E40" s="1019"/>
      <c r="F40" s="1019"/>
      <c r="G40" s="1029" t="str">
        <f>IFERROR(VLOOKUP(Y5,【参考】数式用!AS5:AT27,2,0),"")</f>
        <v>　サービス提供体制強化加算Ⅰ、Ⅱ、Ⅲイまたはロを算定する。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t="s">
        <v>2271</v>
      </c>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4"/>
      <c r="C48" s="1145"/>
      <c r="D48" s="1145"/>
      <c r="E48" s="1145"/>
      <c r="F48" s="1146"/>
      <c r="G48" s="1164" t="str">
        <f>IF(F15=4,"R6.4～R6.5",IF(F15=5,"R6.5",""))</f>
        <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R6.10～R7.3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f>IFERROR(VLOOKUP(Y5,【参考】数式用!$A$5:$AB$27,MATCH(AC49,【参考】数式用!$B$4:$AB$4,0)+1,FALSE),"")</f>
        <v>8.9999999999999983E-2</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f>IFERROR(ROUNDDOWN(ROUND(AM5*AC50,0)*P5,0)*AD53,"")</f>
        <v>1912950</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f>IFERROR(ROUNDDOWN(ROUND(AM5*(AC50-Q10),0)*P5,0)*AD53,"")</f>
        <v>1912950</v>
      </c>
      <c r="BF51" s="1010"/>
      <c r="BG51" s="1010"/>
      <c r="BH51" s="1010"/>
      <c r="BI51" s="1010">
        <f>SUM(AS51:BH51)</f>
        <v>1912950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
      </c>
      <c r="W52" s="1072"/>
      <c r="X52" s="1072"/>
      <c r="Y52" s="1072"/>
      <c r="Z52" s="1072"/>
      <c r="AB52" s="151"/>
      <c r="AC52" s="1131" t="str">
        <f>IFERROR("("&amp;TEXT(AC51/AD53,"#,##0円")&amp;"/月)","")</f>
        <v>(318,825円/月)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6" t="s">
        <v>2420</v>
      </c>
      <c r="AT56" s="1016"/>
      <c r="AU56" s="1016"/>
      <c r="AV56" s="1016"/>
      <c r="AW56" s="1016" t="s">
        <v>2419</v>
      </c>
      <c r="AX56" s="1016"/>
      <c r="AY56" s="1016"/>
      <c r="AZ56" s="1016"/>
    </row>
    <row r="57" spans="2:86" ht="16"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6"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534">
        <f>IF(AND(F15&lt;&gt;4,F15&lt;&gt;5),0,IF(AU8="○",1,3))</f>
        <v>0</v>
      </c>
      <c r="AI58" s="253"/>
      <c r="AJ58" s="249"/>
      <c r="AK58" s="1033" t="s">
        <v>2204</v>
      </c>
      <c r="AL58" s="1033"/>
      <c r="AM58" s="1033"/>
      <c r="AN58" s="1033"/>
      <c r="AO58" s="1033"/>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6"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534">
        <f>IF(AND(F15&lt;&gt;4,F15&lt;&gt;5),0,IF(AV8="○",1,3))</f>
        <v>0</v>
      </c>
      <c r="AI59" s="253"/>
      <c r="AJ59" s="249"/>
      <c r="AK59" s="1033" t="s">
        <v>2205</v>
      </c>
      <c r="AL59" s="1033"/>
      <c r="AM59" s="1033"/>
      <c r="AN59" s="1033"/>
      <c r="AO59" s="1033"/>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6" customHeight="1">
      <c r="U60" s="1033" t="s">
        <v>2206</v>
      </c>
      <c r="V60" s="1033"/>
      <c r="W60" s="1033"/>
      <c r="X60" s="1033"/>
      <c r="Y60" s="1033"/>
      <c r="Z60" s="527" t="str">
        <f>IF(AND(B9&lt;&gt;"処遇加算なし",F15=4),IF(V32="✓",1,IF(V33="✓",2,"")),"")</f>
        <v/>
      </c>
      <c r="AA60" s="245"/>
      <c r="AB60" s="249"/>
      <c r="AC60" s="1033" t="s">
        <v>2206</v>
      </c>
      <c r="AD60" s="1033"/>
      <c r="AE60" s="1033"/>
      <c r="AF60" s="1033"/>
      <c r="AG60" s="1033"/>
      <c r="AH60" s="534">
        <f>IF(AND(F15&lt;&gt;4,F15&lt;&gt;5),0,IF(AW8="○",1,3))</f>
        <v>0</v>
      </c>
      <c r="AI60" s="253"/>
      <c r="AJ60" s="249"/>
      <c r="AK60" s="1033" t="s">
        <v>2206</v>
      </c>
      <c r="AL60" s="1033"/>
      <c r="AM60" s="1033"/>
      <c r="AN60" s="1033"/>
      <c r="AO60" s="1033"/>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6" customHeight="1">
      <c r="U61" s="1033" t="s">
        <v>2207</v>
      </c>
      <c r="V61" s="1033"/>
      <c r="W61" s="1033"/>
      <c r="X61" s="1033"/>
      <c r="Y61" s="1033"/>
      <c r="Z61" s="527" t="str">
        <f>IF(AND(B9&lt;&gt;"処遇加算なし",F15=4),IF(V36="✓",1,IF(V37="✓",2,"")),"")</f>
        <v/>
      </c>
      <c r="AA61" s="245"/>
      <c r="AB61" s="249"/>
      <c r="AC61" s="1033" t="s">
        <v>2207</v>
      </c>
      <c r="AD61" s="1033"/>
      <c r="AE61" s="1033"/>
      <c r="AF61" s="1033"/>
      <c r="AG61" s="1033"/>
      <c r="AH61" s="534">
        <f>IF(AND(F15&lt;&gt;4,F15&lt;&gt;5),0,IF(AX8="○",1,2))</f>
        <v>0</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6" customHeight="1">
      <c r="U62" s="1033" t="s">
        <v>2208</v>
      </c>
      <c r="V62" s="1033"/>
      <c r="W62" s="1033"/>
      <c r="X62" s="1033"/>
      <c r="Y62" s="1033"/>
      <c r="Z62" s="527" t="str">
        <f>IF(AND(B9&lt;&gt;"処遇加算なし",F15=4),IF(V40="✓",1,IF(V41="✓",2,"")),"")</f>
        <v/>
      </c>
      <c r="AA62" s="245"/>
      <c r="AB62" s="249"/>
      <c r="AC62" s="1033" t="s">
        <v>2208</v>
      </c>
      <c r="AD62" s="1033"/>
      <c r="AE62" s="1033"/>
      <c r="AF62" s="1033"/>
      <c r="AG62" s="1033"/>
      <c r="AH62" s="534">
        <f>IF(AND(F15&lt;&gt;4,F15&lt;&gt;5),0,IF(AY8="○",1,2))</f>
        <v>0</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6"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SUM(事業所個票３!BU51)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JMxAWukBxdF2g0FBO+exZCLV/E0xuspw69rXKgGWaU76h9hQxv9gf5mfW12/8ujdCpWVxWHfiqbRpCJPaXMTRg==" saltValue="ipsrHSYgiLD2Zya38I8jN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146050</xdr:colOff>
                    <xdr:row>36</xdr:row>
                    <xdr:rowOff>241300</xdr:rowOff>
                  </from>
                  <to>
                    <xdr:col>37</xdr:col>
                    <xdr:colOff>127000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057" t="s">
        <v>2424</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1334567893</v>
      </c>
      <c r="C5" s="1080"/>
      <c r="D5" s="1080"/>
      <c r="E5" s="1080"/>
      <c r="F5" s="1080"/>
      <c r="G5" s="1081" t="s">
        <v>2433</v>
      </c>
      <c r="H5" s="1081"/>
      <c r="I5" s="1081"/>
      <c r="J5" s="1082" t="s">
        <v>5</v>
      </c>
      <c r="K5" s="1082"/>
      <c r="L5" s="1082"/>
      <c r="M5" s="1083" t="s">
        <v>1320</v>
      </c>
      <c r="N5" s="1083"/>
      <c r="O5" s="1083"/>
      <c r="P5" s="1084">
        <f>IF(Y5="","",IFERROR(INDEX(【参考】数式用3!$G$3:$I$451,MATCH(M5,【参考】数式用3!$F$3:$F$451,0),MATCH(VLOOKUP(Y5,【参考】数式用3!$J$2:$K$26,2,FALSE),【参考】数式用3!$G$2:$I$2,0)),10))</f>
        <v>11.1</v>
      </c>
      <c r="Q5" s="1085"/>
      <c r="R5" s="1085"/>
      <c r="S5" s="1086" t="s">
        <v>2434</v>
      </c>
      <c r="T5" s="1087"/>
      <c r="U5" s="1087"/>
      <c r="V5" s="1087"/>
      <c r="W5" s="1087"/>
      <c r="X5" s="1088"/>
      <c r="Y5" s="1070" t="s">
        <v>292</v>
      </c>
      <c r="Z5" s="1070"/>
      <c r="AA5" s="1070"/>
      <c r="AB5" s="1070"/>
      <c r="AC5" s="1070"/>
      <c r="AD5" s="1070"/>
      <c r="AE5" s="1038">
        <v>425000</v>
      </c>
      <c r="AF5" s="1039"/>
      <c r="AG5" s="1039"/>
      <c r="AH5" s="1040"/>
      <c r="AI5" s="1038">
        <v>80000</v>
      </c>
      <c r="AJ5" s="1039"/>
      <c r="AK5" s="1039"/>
      <c r="AL5" s="1040"/>
      <c r="AM5" s="1041">
        <f>AE5-AI5</f>
        <v>345000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新加算Ⅳ</v>
      </c>
      <c r="W8" s="1052"/>
      <c r="X8" s="1052"/>
      <c r="Y8" s="1052"/>
      <c r="Z8" s="1053"/>
      <c r="AA8" s="1034"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t="s">
        <v>268</v>
      </c>
      <c r="C9" s="1095"/>
      <c r="D9" s="1095"/>
      <c r="E9" s="1095"/>
      <c r="F9" s="1096"/>
      <c r="G9" s="1097" t="s">
        <v>13</v>
      </c>
      <c r="H9" s="1098"/>
      <c r="I9" s="1098"/>
      <c r="J9" s="1098"/>
      <c r="K9" s="1099"/>
      <c r="L9" s="1100" t="s">
        <v>11</v>
      </c>
      <c r="M9" s="1101"/>
      <c r="N9" s="1101"/>
      <c r="O9" s="1101"/>
      <c r="P9" s="1102"/>
      <c r="Q9" s="1089" t="s">
        <v>2200</v>
      </c>
      <c r="R9" s="1090"/>
      <c r="S9" s="1090"/>
      <c r="T9" s="998"/>
      <c r="U9" s="999"/>
      <c r="V9" s="1054">
        <f>IFERROR(VLOOKUP(Y5,【参考】数式用!$A$5:$AB$27,MATCH(V8,【参考】数式用!$B$4:$AB$4,0)+1,FALSE),"")</f>
        <v>0.106</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4.1000000000000002E-2</v>
      </c>
      <c r="C10" s="1106"/>
      <c r="D10" s="1106"/>
      <c r="E10" s="1106"/>
      <c r="F10" s="1107"/>
      <c r="G10" s="1105">
        <f>IFERROR(VLOOKUP(Y5,【参考】数式用!$A$5:$J$27,MATCH(G9,【参考】数式用!$B$4:$J$4,0)+1,0),"")</f>
        <v>0</v>
      </c>
      <c r="H10" s="1106"/>
      <c r="I10" s="1106"/>
      <c r="J10" s="1106"/>
      <c r="K10" s="1107"/>
      <c r="L10" s="1105">
        <f>IFERROR(VLOOKUP(Y5,【参考】数式用!$A$5:$J$27,MATCH(L9,【参考】数式用!$B$4:$J$4,0)+1,0),"")</f>
        <v>0</v>
      </c>
      <c r="M10" s="1106"/>
      <c r="N10" s="1106"/>
      <c r="O10" s="1106"/>
      <c r="P10" s="1107"/>
      <c r="Q10" s="1111">
        <f>SUM(B10,G10,L10)</f>
        <v>4.1000000000000002E-2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新加算Ⅴ(11)</v>
      </c>
      <c r="W11" s="1060"/>
      <c r="X11" s="1060"/>
      <c r="Y11" s="1060"/>
      <c r="Z11" s="1060"/>
      <c r="AA11" s="1034"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8.8999999999999996E-2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新加算Ⅴ(14)</v>
      </c>
      <c r="W14" s="1060"/>
      <c r="X14" s="1060"/>
      <c r="Y14" s="1060"/>
      <c r="Z14" s="1060"/>
      <c r="AA14" s="1044"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f>IFERROR(VLOOKUP(Y5,【参考】数式用!$A$5:$AB$27,MATCH(V14,【参考】数式用!$B$4:$AB$4,0)+1,FALSE),"")</f>
        <v>5.6000000000000001E-2</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3"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49999999999999"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19" t="s">
        <v>2223</v>
      </c>
      <c r="C40" s="1019"/>
      <c r="D40" s="1019"/>
      <c r="E40" s="1019"/>
      <c r="F40" s="1019"/>
      <c r="G40" s="1029" t="str">
        <f>IFERROR(VLOOKUP(Y5,【参考】数式用!AS5:AT27,2,0),"")</f>
        <v>　サービス提供体制強化加算ⅠまたはⅡを算定する。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49999999999999"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処遇加算Ⅱ</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処遇加算Ⅱ</v>
      </c>
      <c r="H49" s="1139"/>
      <c r="I49" s="1139"/>
      <c r="J49" s="1139"/>
      <c r="K49" s="1165"/>
      <c r="L49" s="1138" t="str">
        <f>IFERROR(IF(G9="","",IF(AND(OR(AH61=1,AH61=2),AH62=1,AH63=1),"特定加算Ⅰ",IF(AND(OR(AH61=1,AH61=2),AH62=2,AH63=1),"特定加算Ⅱ",IF(OR(AH61=3,AH62=2,AH63=2),"特定加算なし","")))),"")</f>
        <v>特定加算なし</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新加算Ⅳ</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f>IFERROR(VLOOKUP(Y5,【参考】数式用!$A$5:$J$27,MATCH(G49,【参考】数式用!$B$4:$J$4,0)+1,0),"")</f>
        <v>7.3999999999999996E-2</v>
      </c>
      <c r="H50" s="1157"/>
      <c r="I50" s="1157"/>
      <c r="J50" s="1157"/>
      <c r="K50" s="1158"/>
      <c r="L50" s="1156">
        <f>IFERROR(VLOOKUP(Y5,【参考】数式用!$A$5:$J$27,MATCH(L49,【参考】数式用!$B$4:$J$4,0)+1,0),"")</f>
        <v>0</v>
      </c>
      <c r="M50" s="1157"/>
      <c r="N50" s="1157"/>
      <c r="O50" s="1157"/>
      <c r="P50" s="1159"/>
      <c r="Q50" s="1160">
        <f>IFERROR(VLOOKUP(Y5,【参考】数式用!$A$5:$J$27,MATCH(Q49,【参考】数式用!$B$4:$J$4,0)+1,0),"")</f>
        <v>1.7000000000000001E-2</v>
      </c>
      <c r="R50" s="1157"/>
      <c r="S50" s="1157"/>
      <c r="T50" s="1157"/>
      <c r="U50" s="1159"/>
      <c r="V50" s="1111">
        <f>SUM(G50,L50,Q50)</f>
        <v>9.0999999999999998E-2</v>
      </c>
      <c r="W50" s="1112"/>
      <c r="X50" s="1112"/>
      <c r="Y50" s="1112"/>
      <c r="Z50" s="1112"/>
      <c r="AA50" s="1068"/>
      <c r="AB50" s="1068"/>
      <c r="AC50" s="1161">
        <f>IFERROR(VLOOKUP(Y5,【参考】数式用!$A$5:$AB$27,MATCH(AC49,【参考】数式用!$B$4:$AB$4,0)+1,FALSE),"")</f>
        <v>0.106</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f>IFERROR(ROUNDDOWN(ROUND(AM5*G50,0)*P5,0)*H53,"")</f>
        <v>566766</v>
      </c>
      <c r="H51" s="1130"/>
      <c r="I51" s="1130"/>
      <c r="J51" s="1130"/>
      <c r="K51" s="148" t="s">
        <v>2289</v>
      </c>
      <c r="L51" s="1129">
        <f>IFERROR(ROUNDDOWN(ROUND(AM5*L50,0)*P5,0)*H53,"")</f>
        <v>0</v>
      </c>
      <c r="M51" s="1130"/>
      <c r="N51" s="1130"/>
      <c r="O51" s="1130"/>
      <c r="P51" s="148" t="s">
        <v>2289</v>
      </c>
      <c r="Q51" s="1129">
        <f>IFERROR(ROUNDDOWN(ROUND(AM5*Q50,0)*P5,0)*H53,"")</f>
        <v>130202</v>
      </c>
      <c r="R51" s="1130"/>
      <c r="S51" s="1130"/>
      <c r="T51" s="1130"/>
      <c r="U51" s="149" t="s">
        <v>2289</v>
      </c>
      <c r="V51" s="1136">
        <f>IFERROR(SUM(G51,L51,Q51),"")</f>
        <v>696968</v>
      </c>
      <c r="W51" s="1137"/>
      <c r="X51" s="1137"/>
      <c r="Y51" s="1137"/>
      <c r="Z51" s="150" t="s">
        <v>2289</v>
      </c>
      <c r="AB51" s="151"/>
      <c r="AC51" s="1129">
        <f>IFERROR(ROUNDDOWN(ROUND(AM5*AC50,0)*P5,0)*AD53,"")</f>
        <v>4059270</v>
      </c>
      <c r="AD51" s="1130"/>
      <c r="AE51" s="1130"/>
      <c r="AF51" s="1130"/>
      <c r="AG51" s="1130"/>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(283,383円/月)</v>
      </c>
      <c r="H52" s="1072"/>
      <c r="I52" s="1072"/>
      <c r="J52" s="1072"/>
      <c r="K52" s="1072"/>
      <c r="L52" s="1072" t="str">
        <f>IFERROR("("&amp;TEXT(L51/H53,"#,##0円")&amp;"/月)","")</f>
        <v>(0円/月)</v>
      </c>
      <c r="M52" s="1072"/>
      <c r="N52" s="1072"/>
      <c r="O52" s="1072"/>
      <c r="P52" s="1072"/>
      <c r="Q52" s="1072" t="str">
        <f>IFERROR("("&amp;TEXT(Q51/H53,"#,##0円")&amp;"/月)","")</f>
        <v>(65,101円/月)</v>
      </c>
      <c r="R52" s="1072"/>
      <c r="S52" s="1072"/>
      <c r="T52" s="1072"/>
      <c r="U52" s="1072"/>
      <c r="V52" s="1072" t="str">
        <f>IFERROR("("&amp;TEXT(V51/H53,"#,##0円")&amp;"/月)","")</f>
        <v>(348,484円/月)</v>
      </c>
      <c r="W52" s="1072"/>
      <c r="X52" s="1072"/>
      <c r="Y52" s="1072"/>
      <c r="Z52" s="1072"/>
      <c r="AB52" s="151"/>
      <c r="AC52" s="1131" t="str">
        <f>IFERROR("("&amp;TEXT(AC51/AD53,"#,##0円")&amp;"/月)","")</f>
        <v>(405,927円/月)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6"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7"/>
      <c r="AX57" s="1017"/>
      <c r="AY57" s="1017"/>
      <c r="AZ57" s="1017"/>
      <c r="BJ57" s="251"/>
      <c r="BL57" s="251"/>
      <c r="BM57" s="251"/>
      <c r="BN57" s="251"/>
      <c r="BO57" s="251"/>
      <c r="BP57" s="251"/>
      <c r="BQ57" s="251"/>
      <c r="BR57" s="251"/>
      <c r="BS57" s="251"/>
      <c r="BT57" s="251"/>
      <c r="BU57" s="251"/>
      <c r="BV57" s="251"/>
      <c r="BW57" s="251"/>
      <c r="BX57" s="251"/>
      <c r="BY57" s="251"/>
      <c r="BZ57" s="251"/>
      <c r="CB57" s="254"/>
    </row>
    <row r="58" spans="2:84" ht="16" customHeight="1">
      <c r="U58" s="1033" t="s">
        <v>2204</v>
      </c>
      <c r="V58" s="1033"/>
      <c r="W58" s="1033"/>
      <c r="X58" s="1033"/>
      <c r="Y58" s="1033"/>
      <c r="Z58" s="527">
        <f>IF(AND(B9&lt;&gt;"処遇加算なし",F15=4),IF(V24="✓",1,IF(V25="✓",2,IF(V26="✓",3,""))),"")</f>
        <v>2</v>
      </c>
      <c r="AA58" s="245"/>
      <c r="AB58" s="249"/>
      <c r="AC58" s="1033" t="s">
        <v>2204</v>
      </c>
      <c r="AD58" s="1033"/>
      <c r="AE58" s="1033"/>
      <c r="AF58" s="1033"/>
      <c r="AG58" s="1033"/>
      <c r="AH58" s="170">
        <v>2</v>
      </c>
      <c r="AI58" s="253"/>
      <c r="AJ58" s="249"/>
      <c r="AK58" s="1033" t="s">
        <v>2204</v>
      </c>
      <c r="AL58" s="1033"/>
      <c r="AM58" s="1033"/>
      <c r="AN58" s="1033"/>
      <c r="AO58" s="1033"/>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6" customHeight="1">
      <c r="U59" s="1033" t="s">
        <v>2205</v>
      </c>
      <c r="V59" s="1033"/>
      <c r="W59" s="1033"/>
      <c r="X59" s="1033"/>
      <c r="Y59" s="1033"/>
      <c r="Z59" s="527">
        <f>IF(AND(B9&lt;&gt;"処遇加算なし",F15=4),IF(V28="✓",1,IF(V29="✓",2,IF(V30="✓",3,""))),"")</f>
        <v>2</v>
      </c>
      <c r="AA59" s="245"/>
      <c r="AB59" s="249"/>
      <c r="AC59" s="1033" t="s">
        <v>2205</v>
      </c>
      <c r="AD59" s="1033"/>
      <c r="AE59" s="1033"/>
      <c r="AF59" s="1033"/>
      <c r="AG59" s="1033"/>
      <c r="AH59" s="170">
        <v>1</v>
      </c>
      <c r="AI59" s="253"/>
      <c r="AJ59" s="249"/>
      <c r="AK59" s="1033" t="s">
        <v>2205</v>
      </c>
      <c r="AL59" s="1033"/>
      <c r="AM59" s="1033"/>
      <c r="AN59" s="1033"/>
      <c r="AO59" s="1033"/>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6" customHeight="1">
      <c r="U60" s="1033" t="s">
        <v>2206</v>
      </c>
      <c r="V60" s="1033"/>
      <c r="W60" s="1033"/>
      <c r="X60" s="1033"/>
      <c r="Y60" s="1033"/>
      <c r="Z60" s="527">
        <f>IF(AND(B9&lt;&gt;"処遇加算なし",F15=4),IF(V32="✓",1,IF(V33="✓",2,"")),"")</f>
        <v>2</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6" customHeight="1">
      <c r="U61" s="1033" t="s">
        <v>2207</v>
      </c>
      <c r="V61" s="1033"/>
      <c r="W61" s="1033"/>
      <c r="X61" s="1033"/>
      <c r="Y61" s="1033"/>
      <c r="Z61" s="527">
        <f>IF(AND(B9&lt;&gt;"処遇加算なし",F15=4),IF(V36="✓",1,IF(V37="✓",2,"")),"")</f>
        <v>2</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J61" s="251"/>
      <c r="BL61" s="251"/>
      <c r="BM61" s="251"/>
      <c r="BN61" s="251"/>
      <c r="BO61" s="251"/>
      <c r="BP61" s="251"/>
      <c r="BQ61" s="251"/>
      <c r="BR61" s="251"/>
      <c r="BS61" s="251"/>
      <c r="BT61" s="251"/>
      <c r="BU61" s="251"/>
      <c r="BV61" s="251"/>
      <c r="BW61" s="251"/>
      <c r="BX61" s="251"/>
      <c r="BY61" s="251"/>
      <c r="BZ61" s="251"/>
      <c r="CB61" s="254"/>
    </row>
    <row r="62" spans="2:84" ht="16" customHeight="1">
      <c r="U62" s="1033" t="s">
        <v>2208</v>
      </c>
      <c r="V62" s="1033"/>
      <c r="W62" s="1033"/>
      <c r="X62" s="1033"/>
      <c r="Y62" s="1033"/>
      <c r="Z62" s="527">
        <f>IF(AND(B9&lt;&gt;"処遇加算なし",F15=4),IF(V40="✓",1,IF(V41="✓",2,"")),"")</f>
        <v>2</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J62" s="251"/>
      <c r="BL62" s="251"/>
      <c r="BM62" s="251"/>
      <c r="BN62" s="251"/>
      <c r="BO62" s="251"/>
      <c r="BP62" s="251"/>
      <c r="BQ62" s="251"/>
      <c r="BR62" s="251"/>
      <c r="BS62" s="251"/>
      <c r="BT62" s="251"/>
      <c r="BU62" s="251"/>
      <c r="BV62" s="251"/>
      <c r="BW62" s="251"/>
      <c r="BX62" s="251"/>
      <c r="BY62" s="251"/>
      <c r="BZ62" s="251"/>
      <c r="CB62" s="254"/>
    </row>
    <row r="63" spans="2:84" ht="16"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J63" s="251"/>
      <c r="BL63" s="251"/>
      <c r="BM63" s="251"/>
      <c r="BN63" s="251"/>
      <c r="BO63" s="251"/>
      <c r="BP63" s="251"/>
      <c r="BQ63" s="251"/>
      <c r="BR63" s="251"/>
      <c r="BS63" s="251"/>
      <c r="BT63" s="251"/>
      <c r="BU63" s="251"/>
      <c r="BV63" s="251"/>
      <c r="BW63" s="251"/>
      <c r="BX63" s="251"/>
      <c r="BY63" s="251"/>
      <c r="BZ63" s="251"/>
      <c r="CB63" s="254"/>
    </row>
    <row r="64" spans="2:84"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SUM(事業所個票４!BU51)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g9AvFL6jFYV+Bt3P4Ed7Ul/eHdJx5EEEiCHw2qWqZS9Th13rseNVt17Z/Jgl/GOBXwrHZA5qzJ8lftOxpcTvqA==" saltValue="abaIJiBflxdBXyara7+u+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146050</xdr:colOff>
                    <xdr:row>36</xdr:row>
                    <xdr:rowOff>241300</xdr:rowOff>
                  </from>
                  <to>
                    <xdr:col>37</xdr:col>
                    <xdr:colOff>127000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057" t="s">
        <v>2425</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3"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6"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H57" s="251"/>
      <c r="BJ57" s="251"/>
      <c r="BK57" s="251"/>
      <c r="BL57" s="251"/>
      <c r="BM57" s="251"/>
      <c r="BN57" s="251"/>
      <c r="BO57" s="251"/>
      <c r="BP57" s="251"/>
      <c r="BQ57" s="251"/>
      <c r="BR57" s="251"/>
      <c r="BS57" s="251"/>
      <c r="BT57" s="251"/>
      <c r="BU57" s="251"/>
      <c r="BV57" s="251"/>
      <c r="BW57" s="251"/>
      <c r="BX57" s="251"/>
      <c r="BZ57" s="254"/>
    </row>
    <row r="58" spans="2:84" ht="16"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6"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6"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6"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H61" s="251"/>
      <c r="BJ61" s="251"/>
      <c r="BK61" s="251"/>
      <c r="BL61" s="251"/>
      <c r="BM61" s="251"/>
      <c r="BN61" s="251"/>
      <c r="BO61" s="251"/>
      <c r="BP61" s="251"/>
      <c r="BQ61" s="251"/>
      <c r="BR61" s="251"/>
      <c r="BS61" s="251"/>
      <c r="BT61" s="251"/>
      <c r="BU61" s="251"/>
      <c r="BV61" s="251"/>
      <c r="BW61" s="251"/>
      <c r="BX61" s="251"/>
      <c r="BZ61" s="254"/>
    </row>
    <row r="62" spans="2:84" ht="16"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H62" s="251"/>
      <c r="BJ62" s="251"/>
      <c r="BK62" s="251"/>
      <c r="BL62" s="251"/>
      <c r="BM62" s="251"/>
      <c r="BN62" s="251"/>
      <c r="BO62" s="251"/>
      <c r="BP62" s="251"/>
      <c r="BQ62" s="251"/>
      <c r="BR62" s="251"/>
      <c r="BS62" s="251"/>
      <c r="BT62" s="251"/>
      <c r="BU62" s="251"/>
      <c r="BV62" s="251"/>
      <c r="BW62" s="251"/>
      <c r="BX62" s="251"/>
      <c r="BZ62" s="254"/>
    </row>
    <row r="63" spans="2:84" ht="16"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H63" s="251"/>
      <c r="BJ63" s="251"/>
      <c r="BK63" s="251"/>
      <c r="BL63" s="251"/>
      <c r="BM63" s="251"/>
      <c r="BN63" s="251"/>
      <c r="BO63" s="251"/>
      <c r="BP63" s="251"/>
      <c r="BQ63" s="251"/>
      <c r="BR63" s="251"/>
      <c r="BS63" s="251"/>
      <c r="BT63" s="251"/>
      <c r="BU63" s="251"/>
      <c r="BV63" s="251"/>
      <c r="BW63" s="251"/>
      <c r="BX63" s="251"/>
      <c r="BZ63" s="254"/>
    </row>
    <row r="64" spans="2:84"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SUM(事業所個票５!BU51)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146050</xdr:colOff>
                    <xdr:row>36</xdr:row>
                    <xdr:rowOff>241300</xdr:rowOff>
                  </from>
                  <to>
                    <xdr:col>37</xdr:col>
                    <xdr:colOff>127000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057" t="s">
        <v>2426</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3"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6"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J57" s="251"/>
      <c r="BL57" s="251"/>
      <c r="BM57" s="251"/>
      <c r="BN57" s="251"/>
      <c r="BO57" s="251"/>
      <c r="BP57" s="251"/>
      <c r="BQ57" s="251"/>
      <c r="BR57" s="251"/>
      <c r="BS57" s="251"/>
      <c r="BT57" s="251"/>
      <c r="BU57" s="251"/>
      <c r="BV57" s="251"/>
      <c r="BW57" s="251"/>
      <c r="BX57" s="251"/>
      <c r="BY57" s="251"/>
      <c r="BZ57" s="251"/>
      <c r="CB57" s="254"/>
    </row>
    <row r="58" spans="2:84" ht="16"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6"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6"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6"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J61" s="251"/>
      <c r="BL61" s="251"/>
      <c r="BM61" s="251"/>
      <c r="BN61" s="251"/>
      <c r="BO61" s="251"/>
      <c r="BP61" s="251"/>
      <c r="BQ61" s="251"/>
      <c r="BR61" s="251"/>
      <c r="BS61" s="251"/>
      <c r="BT61" s="251"/>
      <c r="BU61" s="251"/>
      <c r="BV61" s="251"/>
      <c r="BW61" s="251"/>
      <c r="BX61" s="251"/>
      <c r="BY61" s="251"/>
      <c r="BZ61" s="251"/>
      <c r="CB61" s="254"/>
    </row>
    <row r="62" spans="2:84" ht="16"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J62" s="251"/>
      <c r="BL62" s="251"/>
      <c r="BM62" s="251"/>
      <c r="BN62" s="251"/>
      <c r="BO62" s="251"/>
      <c r="BP62" s="251"/>
      <c r="BQ62" s="251"/>
      <c r="BR62" s="251"/>
      <c r="BS62" s="251"/>
      <c r="BT62" s="251"/>
      <c r="BU62" s="251"/>
      <c r="BV62" s="251"/>
      <c r="BW62" s="251"/>
      <c r="BX62" s="251"/>
      <c r="BY62" s="251"/>
      <c r="BZ62" s="251"/>
      <c r="CB62" s="254"/>
    </row>
    <row r="63" spans="2:84" ht="16"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J63" s="251"/>
      <c r="BL63" s="251"/>
      <c r="BM63" s="251"/>
      <c r="BN63" s="251"/>
      <c r="BO63" s="251"/>
      <c r="BP63" s="251"/>
      <c r="BQ63" s="251"/>
      <c r="BR63" s="251"/>
      <c r="BS63" s="251"/>
      <c r="BT63" s="251"/>
      <c r="BU63" s="251"/>
      <c r="BV63" s="251"/>
      <c r="BW63" s="251"/>
      <c r="BX63" s="251"/>
      <c r="BY63" s="251"/>
      <c r="BZ63" s="251"/>
      <c r="CB63" s="254"/>
    </row>
    <row r="64" spans="2:84"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SUM(事業所個票６!BU51)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146050</xdr:colOff>
                    <xdr:row>36</xdr:row>
                    <xdr:rowOff>241300</xdr:rowOff>
                  </from>
                  <to>
                    <xdr:col>37</xdr:col>
                    <xdr:colOff>127000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057" t="s">
        <v>2427</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3"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6"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L57" s="251"/>
      <c r="BN57" s="251"/>
      <c r="BO57" s="251"/>
      <c r="BP57" s="251"/>
      <c r="BQ57" s="251"/>
      <c r="BR57" s="251"/>
      <c r="BS57" s="251"/>
      <c r="BT57" s="251"/>
      <c r="BU57" s="251"/>
      <c r="BV57" s="251"/>
      <c r="BW57" s="251"/>
      <c r="BX57" s="251"/>
      <c r="BY57" s="251"/>
      <c r="BZ57" s="251"/>
      <c r="CA57" s="251"/>
      <c r="CB57" s="251"/>
      <c r="CD57" s="254"/>
    </row>
    <row r="58" spans="2:82" ht="16"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6"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6"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6"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L61" s="251"/>
      <c r="BN61" s="251"/>
      <c r="BO61" s="251"/>
      <c r="BP61" s="251"/>
      <c r="BQ61" s="251"/>
      <c r="BR61" s="251"/>
      <c r="BS61" s="251"/>
      <c r="BT61" s="251"/>
      <c r="BU61" s="251"/>
      <c r="BV61" s="251"/>
      <c r="BW61" s="251"/>
      <c r="BX61" s="251"/>
      <c r="BY61" s="251"/>
      <c r="BZ61" s="251"/>
      <c r="CA61" s="251"/>
      <c r="CB61" s="251"/>
      <c r="CD61" s="254"/>
    </row>
    <row r="62" spans="2:82" ht="16"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L62" s="251"/>
      <c r="BN62" s="251"/>
      <c r="BO62" s="251"/>
      <c r="BP62" s="251"/>
      <c r="BQ62" s="251"/>
      <c r="BR62" s="251"/>
      <c r="BS62" s="251"/>
      <c r="BT62" s="251"/>
      <c r="BU62" s="251"/>
      <c r="BV62" s="251"/>
      <c r="BW62" s="251"/>
      <c r="BX62" s="251"/>
      <c r="BY62" s="251"/>
      <c r="BZ62" s="251"/>
      <c r="CA62" s="251"/>
      <c r="CB62" s="251"/>
      <c r="CD62" s="254"/>
    </row>
    <row r="63" spans="2:82" ht="16"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L63" s="251"/>
      <c r="BN63" s="251"/>
      <c r="BO63" s="251"/>
      <c r="BP63" s="251"/>
      <c r="BQ63" s="251"/>
      <c r="BR63" s="251"/>
      <c r="BS63" s="251"/>
      <c r="BT63" s="251"/>
      <c r="BU63" s="251"/>
      <c r="BV63" s="251"/>
      <c r="BW63" s="251"/>
      <c r="BX63" s="251"/>
      <c r="BY63" s="251"/>
      <c r="BZ63" s="251"/>
      <c r="CA63" s="251"/>
      <c r="CB63" s="251"/>
      <c r="CD63" s="254"/>
    </row>
    <row r="64" spans="2:82" ht="16" customHeight="1">
      <c r="BL64" s="197"/>
      <c r="BM64" s="197"/>
      <c r="BN64" s="197"/>
      <c r="BO64" s="197"/>
      <c r="BP64" s="197"/>
      <c r="BQ64" s="197"/>
      <c r="BR64" s="197"/>
      <c r="BS64" s="197"/>
      <c r="BT64" s="197"/>
      <c r="BU64" s="197"/>
      <c r="BV64" s="197"/>
      <c r="BW64" s="197"/>
      <c r="BX64" s="197"/>
      <c r="BY64" s="197"/>
      <c r="BZ64" s="197"/>
      <c r="CA64" s="197"/>
      <c r="CB64" s="197"/>
    </row>
    <row r="65" spans="20:71" ht="16" customHeight="1">
      <c r="BS65" s="197"/>
    </row>
    <row r="66" spans="20:71" ht="16" customHeight="1"/>
    <row r="67" spans="20:71" ht="16" customHeight="1">
      <c r="T67" s="171">
        <f>SUM(事業所個票７!BU51)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146050</xdr:colOff>
                    <xdr:row>36</xdr:row>
                    <xdr:rowOff>241300</xdr:rowOff>
                  </from>
                  <to>
                    <xdr:col>37</xdr:col>
                    <xdr:colOff>127000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58203125" style="171" customWidth="1"/>
    <col min="7" max="9" width="2.08203125" style="171" customWidth="1"/>
    <col min="10" max="10" width="1.83203125" style="171" customWidth="1"/>
    <col min="11" max="12" width="2.08203125" style="171" customWidth="1"/>
    <col min="13" max="13" width="2.58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057" t="s">
        <v>2428</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3"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6"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D57" s="251"/>
      <c r="BF57" s="251"/>
      <c r="BG57" s="251"/>
      <c r="BH57" s="251"/>
      <c r="BI57" s="251"/>
      <c r="BJ57" s="251"/>
      <c r="BK57" s="251"/>
      <c r="BL57" s="251"/>
      <c r="BM57" s="251"/>
      <c r="BN57" s="251"/>
      <c r="BO57" s="251"/>
      <c r="BP57" s="251"/>
      <c r="BQ57" s="251"/>
      <c r="BR57" s="251"/>
      <c r="BS57" s="251"/>
      <c r="BT57" s="251"/>
      <c r="BV57" s="254"/>
    </row>
    <row r="58" spans="2:82" ht="16"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6"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6"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6"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D61" s="251"/>
      <c r="BF61" s="251"/>
      <c r="BG61" s="251"/>
      <c r="BH61" s="251"/>
      <c r="BI61" s="251"/>
      <c r="BJ61" s="251"/>
      <c r="BK61" s="251"/>
      <c r="BL61" s="251"/>
      <c r="BM61" s="251"/>
      <c r="BN61" s="251"/>
      <c r="BO61" s="251"/>
      <c r="BP61" s="251"/>
      <c r="BQ61" s="251"/>
      <c r="BR61" s="251"/>
      <c r="BS61" s="251"/>
      <c r="BT61" s="251"/>
      <c r="BV61" s="254"/>
    </row>
    <row r="62" spans="2:82" ht="16"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D62" s="251"/>
      <c r="BF62" s="251"/>
      <c r="BG62" s="251"/>
      <c r="BH62" s="251"/>
      <c r="BI62" s="251"/>
      <c r="BJ62" s="251"/>
      <c r="BK62" s="251"/>
      <c r="BL62" s="251"/>
      <c r="BM62" s="251"/>
      <c r="BN62" s="251"/>
      <c r="BO62" s="251"/>
      <c r="BP62" s="251"/>
      <c r="BQ62" s="251"/>
      <c r="BR62" s="251"/>
      <c r="BS62" s="251"/>
      <c r="BT62" s="251"/>
      <c r="BV62" s="254"/>
    </row>
    <row r="63" spans="2:82" ht="16"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D63" s="251"/>
      <c r="BF63" s="251"/>
      <c r="BG63" s="251"/>
      <c r="BH63" s="251"/>
      <c r="BI63" s="251"/>
      <c r="BJ63" s="251"/>
      <c r="BK63" s="251"/>
      <c r="BL63" s="251"/>
      <c r="BM63" s="251"/>
      <c r="BN63" s="251"/>
      <c r="BO63" s="251"/>
      <c r="BP63" s="251"/>
      <c r="BQ63" s="251"/>
      <c r="BR63" s="251"/>
      <c r="BS63" s="251"/>
      <c r="BT63" s="251"/>
      <c r="BV63" s="254"/>
    </row>
    <row r="64" spans="2:82" ht="16" customHeight="1">
      <c r="BD64" s="197"/>
      <c r="BE64" s="197"/>
      <c r="BF64" s="197"/>
      <c r="BG64" s="197"/>
      <c r="BH64" s="197"/>
      <c r="BI64" s="197"/>
      <c r="BJ64" s="197"/>
      <c r="BK64" s="197"/>
      <c r="BL64" s="197"/>
      <c r="BM64" s="197"/>
      <c r="BN64" s="197"/>
      <c r="BO64" s="197"/>
      <c r="BP64" s="197"/>
      <c r="BQ64" s="197"/>
      <c r="BR64" s="197"/>
      <c r="BS64" s="197"/>
      <c r="BT64" s="197"/>
    </row>
    <row r="65" spans="20:59" ht="16" customHeight="1">
      <c r="BG65" s="197"/>
    </row>
    <row r="66" spans="20:59" ht="16" customHeight="1"/>
    <row r="67" spans="20:59" ht="16" customHeight="1">
      <c r="T67" s="171">
        <f>SUM(事業所個票８!BU51)</f>
        <v>0</v>
      </c>
    </row>
    <row r="68" spans="20:59" ht="16" customHeight="1"/>
    <row r="69" spans="20:59" ht="16" customHeight="1"/>
    <row r="70" spans="20:59" ht="16" customHeight="1"/>
    <row r="71" spans="20:59" ht="16" customHeight="1"/>
    <row r="72" spans="20:59" ht="16" customHeight="1"/>
    <row r="73" spans="20:59" ht="16"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146050</xdr:colOff>
                    <xdr:row>36</xdr:row>
                    <xdr:rowOff>241300</xdr:rowOff>
                  </from>
                  <to>
                    <xdr:col>37</xdr:col>
                    <xdr:colOff>127000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野村真梨絵</dc:creator>
  <cp:lastModifiedBy>野村真梨絵</cp:lastModifiedBy>
  <cp:lastPrinted>2024-03-11T13:42:51Z</cp:lastPrinted>
  <dcterms:created xsi:type="dcterms:W3CDTF">2015-06-05T18:19:34Z</dcterms:created>
  <dcterms:modified xsi:type="dcterms:W3CDTF">2024-03-18T04:16:21Z</dcterms:modified>
</cp:coreProperties>
</file>